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895" windowHeight="9465"/>
  </bookViews>
  <sheets>
    <sheet name="01-09.2015 " sheetId="1" r:id="rId1"/>
  </sheets>
  <calcPr calcId="125725"/>
</workbook>
</file>

<file path=xl/calcChain.xml><?xml version="1.0" encoding="utf-8"?>
<calcChain xmlns="http://schemas.openxmlformats.org/spreadsheetml/2006/main">
  <c r="T29" i="1"/>
  <c r="F12"/>
  <c r="AH12" s="1"/>
  <c r="I12"/>
  <c r="G51"/>
  <c r="F51"/>
  <c r="E51"/>
  <c r="D51"/>
  <c r="H50"/>
  <c r="H49"/>
  <c r="H48"/>
  <c r="H47"/>
  <c r="H46"/>
  <c r="H45"/>
  <c r="H44"/>
  <c r="H43"/>
  <c r="H42"/>
  <c r="H41"/>
  <c r="H40"/>
  <c r="H39"/>
  <c r="AE30"/>
  <c r="AB30"/>
  <c r="AA30"/>
  <c r="AA36" s="1"/>
  <c r="Z30"/>
  <c r="X30"/>
  <c r="V30"/>
  <c r="Q30"/>
  <c r="P30"/>
  <c r="N30"/>
  <c r="M30"/>
  <c r="L30"/>
  <c r="H30"/>
  <c r="G30"/>
  <c r="E30"/>
  <c r="D30"/>
  <c r="AH29"/>
  <c r="Y29"/>
  <c r="AC29" s="1"/>
  <c r="AJ29"/>
  <c r="O29"/>
  <c r="K29"/>
  <c r="F29"/>
  <c r="I29" s="1"/>
  <c r="AI29" s="1"/>
  <c r="AH28"/>
  <c r="Y28"/>
  <c r="AC28" s="1"/>
  <c r="T28"/>
  <c r="AJ28" s="1"/>
  <c r="O28"/>
  <c r="K28"/>
  <c r="F28"/>
  <c r="I28" s="1"/>
  <c r="AH27"/>
  <c r="Y27"/>
  <c r="AC27" s="1"/>
  <c r="T27"/>
  <c r="AJ27" s="1"/>
  <c r="O27"/>
  <c r="K27"/>
  <c r="F27"/>
  <c r="I27" s="1"/>
  <c r="AJ26"/>
  <c r="AH26"/>
  <c r="Y26"/>
  <c r="AC26" s="1"/>
  <c r="O26"/>
  <c r="K26"/>
  <c r="F26"/>
  <c r="I26" s="1"/>
  <c r="AH25"/>
  <c r="Y25"/>
  <c r="AC25" s="1"/>
  <c r="T25"/>
  <c r="AJ25" s="1"/>
  <c r="R25"/>
  <c r="O25"/>
  <c r="K25"/>
  <c r="F25"/>
  <c r="I25" s="1"/>
  <c r="AH24"/>
  <c r="Y24"/>
  <c r="AC24" s="1"/>
  <c r="T24"/>
  <c r="AJ24" s="1"/>
  <c r="R24"/>
  <c r="O24"/>
  <c r="K24"/>
  <c r="F24"/>
  <c r="I24" s="1"/>
  <c r="AH23"/>
  <c r="Y23"/>
  <c r="AC23" s="1"/>
  <c r="T23"/>
  <c r="AJ23" s="1"/>
  <c r="O23"/>
  <c r="K23"/>
  <c r="F23"/>
  <c r="I23" s="1"/>
  <c r="AH22"/>
  <c r="Y22"/>
  <c r="AC22" s="1"/>
  <c r="T22"/>
  <c r="O22"/>
  <c r="K22"/>
  <c r="F22"/>
  <c r="I22" s="1"/>
  <c r="AI22" s="1"/>
  <c r="AH21"/>
  <c r="Y21"/>
  <c r="AC21" s="1"/>
  <c r="T21"/>
  <c r="AJ21" s="1"/>
  <c r="O21"/>
  <c r="K21"/>
  <c r="F21"/>
  <c r="I21" s="1"/>
  <c r="AJ20"/>
  <c r="AH20"/>
  <c r="Y20"/>
  <c r="AC20" s="1"/>
  <c r="O20"/>
  <c r="K20"/>
  <c r="F20"/>
  <c r="I20" s="1"/>
  <c r="AE14"/>
  <c r="AE36" s="1"/>
  <c r="AB14"/>
  <c r="AA14"/>
  <c r="Z14"/>
  <c r="X14"/>
  <c r="X36" s="1"/>
  <c r="V14"/>
  <c r="T14"/>
  <c r="Q14"/>
  <c r="P14"/>
  <c r="P36" s="1"/>
  <c r="N14"/>
  <c r="N36" s="1"/>
  <c r="M14"/>
  <c r="L14"/>
  <c r="H14"/>
  <c r="H36" s="1"/>
  <c r="G14"/>
  <c r="G36" s="1"/>
  <c r="E14"/>
  <c r="D14"/>
  <c r="AJ13"/>
  <c r="Y13"/>
  <c r="AC13" s="1"/>
  <c r="O13"/>
  <c r="K13"/>
  <c r="R13" s="1"/>
  <c r="I13"/>
  <c r="F13"/>
  <c r="AH13" s="1"/>
  <c r="AJ12"/>
  <c r="Y12"/>
  <c r="AC12" s="1"/>
  <c r="O12"/>
  <c r="K12"/>
  <c r="AJ11"/>
  <c r="AI11"/>
  <c r="AC11"/>
  <c r="Y11"/>
  <c r="O11"/>
  <c r="K11"/>
  <c r="R11" s="1"/>
  <c r="AK11" s="1"/>
  <c r="I11"/>
  <c r="F11"/>
  <c r="AH11" s="1"/>
  <c r="AJ10"/>
  <c r="AC10"/>
  <c r="Y10"/>
  <c r="O10"/>
  <c r="K10"/>
  <c r="R10" s="1"/>
  <c r="I10"/>
  <c r="F10"/>
  <c r="AH10" s="1"/>
  <c r="AJ9"/>
  <c r="Y9"/>
  <c r="AC9" s="1"/>
  <c r="O9"/>
  <c r="K9"/>
  <c r="I9"/>
  <c r="F9"/>
  <c r="AH9" s="1"/>
  <c r="AL9" s="1"/>
  <c r="AJ8"/>
  <c r="Y8"/>
  <c r="AC8" s="1"/>
  <c r="O8"/>
  <c r="K8"/>
  <c r="I8"/>
  <c r="F8"/>
  <c r="AH8" s="1"/>
  <c r="AJ7"/>
  <c r="Y7"/>
  <c r="AC7" s="1"/>
  <c r="O7"/>
  <c r="K7"/>
  <c r="I7"/>
  <c r="F7"/>
  <c r="AH7" s="1"/>
  <c r="AJ6"/>
  <c r="Y6"/>
  <c r="O6"/>
  <c r="K6"/>
  <c r="I6"/>
  <c r="F6"/>
  <c r="AI28" l="1"/>
  <c r="R29"/>
  <c r="AK29" s="1"/>
  <c r="R7"/>
  <c r="R9"/>
  <c r="R22"/>
  <c r="R8"/>
  <c r="AK8" s="1"/>
  <c r="O30"/>
  <c r="AL7"/>
  <c r="AI8"/>
  <c r="AL11"/>
  <c r="R12"/>
  <c r="AH30"/>
  <c r="R21"/>
  <c r="AK21" s="1"/>
  <c r="AI23"/>
  <c r="R26"/>
  <c r="AK26" s="1"/>
  <c r="AL26"/>
  <c r="R27"/>
  <c r="AK27" s="1"/>
  <c r="R28"/>
  <c r="AK28" s="1"/>
  <c r="O14"/>
  <c r="AK9"/>
  <c r="L36"/>
  <c r="Z36"/>
  <c r="AK25"/>
  <c r="AL25"/>
  <c r="K14"/>
  <c r="AI12"/>
  <c r="AB36"/>
  <c r="K30"/>
  <c r="T30"/>
  <c r="T36" s="1"/>
  <c r="AJ22"/>
  <c r="AK22" s="1"/>
  <c r="AI26"/>
  <c r="AI27"/>
  <c r="AL10"/>
  <c r="E36"/>
  <c r="M36"/>
  <c r="Y30"/>
  <c r="AI21"/>
  <c r="R23"/>
  <c r="AK23" s="1"/>
  <c r="AL23"/>
  <c r="H51"/>
  <c r="R6"/>
  <c r="R14" s="1"/>
  <c r="AI7"/>
  <c r="D36"/>
  <c r="Q36"/>
  <c r="R20"/>
  <c r="AK20" s="1"/>
  <c r="AL21"/>
  <c r="AI25"/>
  <c r="AL27"/>
  <c r="AL28"/>
  <c r="V36"/>
  <c r="I14"/>
  <c r="AC6"/>
  <c r="AC14" s="1"/>
  <c r="Y14"/>
  <c r="AK10"/>
  <c r="I30"/>
  <c r="AI20"/>
  <c r="AL13"/>
  <c r="AK13"/>
  <c r="F14"/>
  <c r="AL8"/>
  <c r="AI10"/>
  <c r="AL12"/>
  <c r="AJ14"/>
  <c r="AK7"/>
  <c r="AI9"/>
  <c r="AK12"/>
  <c r="AI13"/>
  <c r="AC30"/>
  <c r="AL29"/>
  <c r="AI24"/>
  <c r="AL20"/>
  <c r="AL24"/>
  <c r="AH6"/>
  <c r="AI6" s="1"/>
  <c r="AK24"/>
  <c r="F30"/>
  <c r="AL22" l="1"/>
  <c r="AJ30"/>
  <c r="AL30" s="1"/>
  <c r="F36"/>
  <c r="R30"/>
  <c r="AK30" s="1"/>
  <c r="AK6"/>
  <c r="AJ36"/>
  <c r="K36"/>
  <c r="AH36"/>
  <c r="AL36" s="1"/>
  <c r="O36"/>
  <c r="Y36"/>
  <c r="AH14"/>
  <c r="AL14" s="1"/>
  <c r="AL6"/>
  <c r="AK14"/>
  <c r="I36"/>
  <c r="AI30"/>
  <c r="AC36"/>
  <c r="R36" l="1"/>
  <c r="AK36" s="1"/>
  <c r="AI36"/>
  <c r="AI14"/>
</calcChain>
</file>

<file path=xl/sharedStrings.xml><?xml version="1.0" encoding="utf-8"?>
<sst xmlns="http://schemas.openxmlformats.org/spreadsheetml/2006/main" count="131" uniqueCount="59">
  <si>
    <t>FILA BUGET ALOCATA PE AN 2015</t>
  </si>
  <si>
    <t>Data alocarii</t>
  </si>
  <si>
    <t>COMPENSAT+GRATUIT</t>
  </si>
  <si>
    <r>
      <rPr>
        <sz val="8"/>
        <rFont val="Arial"/>
        <family val="2"/>
      </rPr>
      <t xml:space="preserve">Programul national de </t>
    </r>
    <r>
      <rPr>
        <b/>
        <sz val="8"/>
        <rFont val="Arial"/>
        <family val="2"/>
      </rPr>
      <t>DIABET ZAHARAT</t>
    </r>
  </si>
  <si>
    <t>Programul national de ONCOLOGIE</t>
  </si>
  <si>
    <r>
      <rPr>
        <sz val="5"/>
        <rFont val="Arial"/>
        <family val="2"/>
      </rPr>
      <t xml:space="preserve">Programul national de transplant de organe, tesuturi si celule de origine umana - Stare </t>
    </r>
    <r>
      <rPr>
        <b/>
        <sz val="8"/>
        <rFont val="Arial"/>
        <family val="2"/>
      </rPr>
      <t>POSTTRASPLANT</t>
    </r>
  </si>
  <si>
    <r>
      <rPr>
        <sz val="8"/>
        <rFont val="Arial"/>
        <family val="2"/>
      </rPr>
      <t xml:space="preserve">Programul national de tratament pentru </t>
    </r>
    <r>
      <rPr>
        <b/>
        <sz val="8"/>
        <rFont val="Arial"/>
        <family val="2"/>
      </rPr>
      <t>BOLI RARE</t>
    </r>
  </si>
  <si>
    <r>
      <rPr>
        <sz val="8"/>
        <rFont val="Arial"/>
        <family val="2"/>
      </rPr>
      <t xml:space="preserve">BOLI ENDOCRINE - </t>
    </r>
    <r>
      <rPr>
        <b/>
        <sz val="8"/>
        <rFont val="Arial"/>
        <family val="2"/>
      </rPr>
      <t>OSTEOPOROZA (forsteo)</t>
    </r>
  </si>
  <si>
    <t>Valoarea contractului pentru eliberarea de medicamente cu si fara contributie personala</t>
  </si>
  <si>
    <t>Valoarea contractului pentru eliberarea de medicamente aferente bolilor cronice cu aprobare C.N.A.S.</t>
  </si>
  <si>
    <t>Valoarea contractului pentru eliberarea de medicamente compensate 90% din sublista B pentru pensionarii cu venituri sub 700lei/luna</t>
  </si>
  <si>
    <r>
      <t xml:space="preserve">TOTAL </t>
    </r>
    <r>
      <rPr>
        <b/>
        <sz val="8"/>
        <rFont val="Arial"/>
        <family val="2"/>
      </rPr>
      <t>COMPENSAT + GRATUIT</t>
    </r>
  </si>
  <si>
    <t>MEDICAMENTE</t>
  </si>
  <si>
    <t>MATERIALE SANITARE</t>
  </si>
  <si>
    <r>
      <rPr>
        <sz val="8"/>
        <rFont val="Arial"/>
        <family val="2"/>
      </rPr>
      <t>TOTAL</t>
    </r>
    <r>
      <rPr>
        <b/>
        <sz val="8"/>
        <rFont val="Arial"/>
        <family val="2"/>
      </rPr>
      <t xml:space="preserve"> DIABET ZAHARAT:</t>
    </r>
  </si>
  <si>
    <t>SCLEROZA LATERALA AMIOTROFICA</t>
  </si>
  <si>
    <t>Mucoviscidoza</t>
  </si>
  <si>
    <t>SINDROMUL PRADER-WILLI</t>
  </si>
  <si>
    <r>
      <rPr>
        <sz val="8"/>
        <rFont val="Arial"/>
        <family val="2"/>
      </rPr>
      <t xml:space="preserve">TOTAL </t>
    </r>
    <r>
      <rPr>
        <b/>
        <sz val="8"/>
        <rFont val="Arial"/>
        <family val="2"/>
      </rPr>
      <t>BOLI RARE:</t>
    </r>
  </si>
  <si>
    <t>Total din care:</t>
  </si>
  <si>
    <t>Pensionari 50% C.N.A.S.</t>
  </si>
  <si>
    <t>Pensionari 40% M.S.</t>
  </si>
  <si>
    <t>ADO</t>
  </si>
  <si>
    <t>INSULINA</t>
  </si>
  <si>
    <t>ADO+INSULINA</t>
  </si>
  <si>
    <t>copii cu diabet zaharat insulinodepent automonitorizati</t>
  </si>
  <si>
    <t>adulti cu diabet zaharat insulinodepent automonitorizati</t>
  </si>
  <si>
    <t>copii</t>
  </si>
  <si>
    <t>adulti</t>
  </si>
  <si>
    <t>TOTAL UNICA</t>
  </si>
  <si>
    <t>TOTAL PNS</t>
  </si>
  <si>
    <t>TOTAL UNICA + PNS</t>
  </si>
  <si>
    <t>30.12.2014</t>
  </si>
  <si>
    <t>17.03.2015</t>
  </si>
  <si>
    <t>31.03.2015</t>
  </si>
  <si>
    <t>30.04.2015</t>
  </si>
  <si>
    <t>15.06.2015</t>
  </si>
  <si>
    <t>28.07.2015</t>
  </si>
  <si>
    <t>22.07.2017</t>
  </si>
  <si>
    <t>27.08.2015</t>
  </si>
  <si>
    <t>TOTAL:</t>
  </si>
  <si>
    <t>PERIOADA</t>
  </si>
  <si>
    <t>art.6 / 2014</t>
  </si>
  <si>
    <t>01.2015</t>
  </si>
  <si>
    <t>02.2015</t>
  </si>
  <si>
    <t>03.2015</t>
  </si>
  <si>
    <t>04.2015</t>
  </si>
  <si>
    <t>05.2015</t>
  </si>
  <si>
    <t>06.2015</t>
  </si>
  <si>
    <t>07.2015</t>
  </si>
  <si>
    <t>08.2015</t>
  </si>
  <si>
    <t>09.2015</t>
  </si>
  <si>
    <r>
      <t xml:space="preserve">INFLUENTE - / </t>
    </r>
    <r>
      <rPr>
        <b/>
        <sz val="14"/>
        <rFont val="Arial"/>
        <family val="2"/>
      </rPr>
      <t>+</t>
    </r>
  </si>
  <si>
    <t>SA</t>
  </si>
  <si>
    <t>SB</t>
  </si>
  <si>
    <t>C1</t>
  </si>
  <si>
    <t>C3</t>
  </si>
  <si>
    <t>TOTAL</t>
  </si>
  <si>
    <t>CONSUM RAPORTAT PANA LA DATA DE 31.10.2015 PENTRU ANUL 2015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</si>
</sst>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000"/>
    <numFmt numFmtId="166" formatCode="_([$€]* #,##0.00_);_([$€]* \(#,##0.00\);_([$€]* \-??_);_(@_)"/>
  </numFmts>
  <fonts count="23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b/>
      <sz val="14"/>
      <color indexed="4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46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i/>
      <sz val="8"/>
      <color theme="0"/>
      <name val="Arial"/>
      <family val="2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7" fillId="0" borderId="0" applyFill="0" applyBorder="0" applyAlignment="0" applyProtection="0"/>
    <xf numFmtId="0" fontId="18" fillId="0" borderId="0"/>
  </cellStyleXfs>
  <cellXfs count="23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0" fillId="6" borderId="26" xfId="1" applyFont="1" applyFill="1" applyBorder="1" applyAlignment="1">
      <alignment horizontal="center" vertical="center" wrapText="1"/>
    </xf>
    <xf numFmtId="0" fontId="8" fillId="6" borderId="27" xfId="1" applyFont="1" applyFill="1" applyBorder="1" applyAlignment="1">
      <alignment horizontal="center" vertical="center" wrapText="1"/>
    </xf>
    <xf numFmtId="0" fontId="8" fillId="6" borderId="28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 vertical="center" wrapText="1"/>
    </xf>
    <xf numFmtId="4" fontId="2" fillId="6" borderId="21" xfId="0" applyNumberFormat="1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horizontal="center" vertical="center"/>
    </xf>
    <xf numFmtId="4" fontId="2" fillId="6" borderId="20" xfId="0" applyNumberFormat="1" applyFont="1" applyFill="1" applyBorder="1" applyAlignment="1">
      <alignment horizontal="center" vertical="center"/>
    </xf>
    <xf numFmtId="4" fontId="7" fillId="6" borderId="19" xfId="0" applyNumberFormat="1" applyFont="1" applyFill="1" applyBorder="1" applyAlignment="1">
      <alignment horizontal="center" vertical="center" wrapText="1" shrinkToFit="1"/>
    </xf>
    <xf numFmtId="4" fontId="7" fillId="6" borderId="9" xfId="0" applyNumberFormat="1" applyFont="1" applyFill="1" applyBorder="1" applyAlignment="1">
      <alignment horizontal="center" vertical="center" wrapText="1" shrinkToFit="1"/>
    </xf>
    <xf numFmtId="0" fontId="10" fillId="6" borderId="8" xfId="1" applyFont="1" applyFill="1" applyBorder="1" applyAlignment="1">
      <alignment horizontal="center" vertical="center" wrapText="1"/>
    </xf>
    <xf numFmtId="4" fontId="2" fillId="6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4" borderId="6" xfId="0" applyNumberFormat="1" applyFont="1" applyFill="1" applyBorder="1" applyAlignment="1">
      <alignment horizontal="right" vertical="center" wrapText="1"/>
    </xf>
    <xf numFmtId="4" fontId="2" fillId="7" borderId="31" xfId="0" applyNumberFormat="1" applyFont="1" applyFill="1" applyBorder="1" applyAlignment="1">
      <alignment vertical="center"/>
    </xf>
    <xf numFmtId="4" fontId="2" fillId="7" borderId="32" xfId="0" applyNumberFormat="1" applyFont="1" applyFill="1" applyBorder="1" applyAlignment="1">
      <alignment vertical="center"/>
    </xf>
    <xf numFmtId="4" fontId="2" fillId="7" borderId="34" xfId="0" applyNumberFormat="1" applyFont="1" applyFill="1" applyBorder="1" applyAlignment="1">
      <alignment vertical="center"/>
    </xf>
    <xf numFmtId="4" fontId="2" fillId="7" borderId="35" xfId="0" applyNumberFormat="1" applyFont="1" applyFill="1" applyBorder="1" applyAlignment="1">
      <alignment vertical="center"/>
    </xf>
    <xf numFmtId="4" fontId="2" fillId="7" borderId="33" xfId="0" applyNumberFormat="1" applyFont="1" applyFill="1" applyBorder="1" applyAlignment="1">
      <alignment vertical="center"/>
    </xf>
    <xf numFmtId="4" fontId="2" fillId="7" borderId="6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right" vertical="center"/>
    </xf>
    <xf numFmtId="4" fontId="2" fillId="7" borderId="6" xfId="0" applyNumberFormat="1" applyFont="1" applyFill="1" applyBorder="1" applyAlignment="1">
      <alignment horizontal="right" vertical="center"/>
    </xf>
    <xf numFmtId="4" fontId="2" fillId="7" borderId="31" xfId="0" applyNumberFormat="1" applyFont="1" applyFill="1" applyBorder="1" applyAlignment="1">
      <alignment horizontal="right" vertical="center"/>
    </xf>
    <xf numFmtId="4" fontId="2" fillId="7" borderId="33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2" fillId="4" borderId="15" xfId="0" applyNumberFormat="1" applyFont="1" applyFill="1" applyBorder="1" applyAlignment="1">
      <alignment horizontal="right" vertical="center" wrapText="1"/>
    </xf>
    <xf numFmtId="4" fontId="2" fillId="7" borderId="3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37" xfId="0" applyNumberFormat="1" applyFont="1" applyFill="1" applyBorder="1" applyAlignment="1">
      <alignment horizontal="right" vertical="center"/>
    </xf>
    <xf numFmtId="4" fontId="2" fillId="7" borderId="38" xfId="0" applyNumberFormat="1" applyFont="1" applyFill="1" applyBorder="1" applyAlignment="1">
      <alignment horizontal="right" vertical="center"/>
    </xf>
    <xf numFmtId="4" fontId="2" fillId="7" borderId="39" xfId="0" applyNumberFormat="1" applyFont="1" applyFill="1" applyBorder="1" applyAlignment="1">
      <alignment horizontal="right" vertical="center"/>
    </xf>
    <xf numFmtId="4" fontId="2" fillId="7" borderId="37" xfId="0" applyNumberFormat="1" applyFont="1" applyFill="1" applyBorder="1" applyAlignment="1">
      <alignment vertical="center"/>
    </xf>
    <xf numFmtId="4" fontId="2" fillId="7" borderId="38" xfId="0" applyNumberFormat="1" applyFont="1" applyFill="1" applyBorder="1" applyAlignment="1">
      <alignment vertical="center"/>
    </xf>
    <xf numFmtId="4" fontId="2" fillId="7" borderId="40" xfId="0" applyNumberFormat="1" applyFont="1" applyFill="1" applyBorder="1" applyAlignment="1">
      <alignment vertical="center"/>
    </xf>
    <xf numFmtId="4" fontId="2" fillId="7" borderId="42" xfId="0" applyNumberFormat="1" applyFont="1" applyFill="1" applyBorder="1" applyAlignment="1">
      <alignment vertical="center"/>
    </xf>
    <xf numFmtId="4" fontId="2" fillId="7" borderId="39" xfId="0" applyNumberFormat="1" applyFont="1" applyFill="1" applyBorder="1" applyAlignment="1">
      <alignment vertical="center"/>
    </xf>
    <xf numFmtId="4" fontId="2" fillId="7" borderId="41" xfId="0" applyNumberFormat="1" applyFont="1" applyFill="1" applyBorder="1" applyAlignment="1">
      <alignment vertical="center"/>
    </xf>
    <xf numFmtId="0" fontId="2" fillId="4" borderId="30" xfId="0" applyFont="1" applyFill="1" applyBorder="1" applyAlignment="1">
      <alignment horizontal="center" vertical="center" wrapText="1"/>
    </xf>
    <xf numFmtId="4" fontId="2" fillId="4" borderId="46" xfId="0" applyNumberFormat="1" applyFont="1" applyFill="1" applyBorder="1" applyAlignment="1">
      <alignment horizontal="right" vertical="center"/>
    </xf>
    <xf numFmtId="4" fontId="2" fillId="4" borderId="29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48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10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3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4" fontId="7" fillId="6" borderId="21" xfId="0" applyNumberFormat="1" applyFont="1" applyFill="1" applyBorder="1" applyAlignment="1">
      <alignment horizontal="center" vertical="center" wrapText="1" shrinkToFit="1"/>
    </xf>
    <xf numFmtId="0" fontId="13" fillId="2" borderId="0" xfId="0" applyFont="1" applyFill="1" applyBorder="1" applyAlignment="1">
      <alignment vertical="center"/>
    </xf>
    <xf numFmtId="49" fontId="13" fillId="4" borderId="51" xfId="0" applyNumberFormat="1" applyFont="1" applyFill="1" applyBorder="1" applyAlignment="1">
      <alignment horizontal="right" vertical="center" wrapText="1"/>
    </xf>
    <xf numFmtId="4" fontId="14" fillId="7" borderId="16" xfId="0" applyNumberFormat="1" applyFont="1" applyFill="1" applyBorder="1" applyAlignment="1">
      <alignment horizontal="right" vertical="center"/>
    </xf>
    <xf numFmtId="4" fontId="14" fillId="7" borderId="35" xfId="0" applyNumberFormat="1" applyFont="1" applyFill="1" applyBorder="1" applyAlignment="1">
      <alignment horizontal="right" vertical="center"/>
    </xf>
    <xf numFmtId="4" fontId="14" fillId="7" borderId="32" xfId="0" applyNumberFormat="1" applyFont="1" applyFill="1" applyBorder="1" applyAlignment="1">
      <alignment horizontal="right" vertical="center"/>
    </xf>
    <xf numFmtId="4" fontId="14" fillId="7" borderId="34" xfId="0" applyNumberFormat="1" applyFont="1" applyFill="1" applyBorder="1" applyAlignment="1">
      <alignment horizontal="right" vertical="center"/>
    </xf>
    <xf numFmtId="4" fontId="13" fillId="7" borderId="6" xfId="0" applyNumberFormat="1" applyFont="1" applyFill="1" applyBorder="1" applyAlignment="1">
      <alignment horizontal="right" vertical="center" wrapText="1"/>
    </xf>
    <xf numFmtId="4" fontId="13" fillId="7" borderId="16" xfId="0" applyNumberFormat="1" applyFont="1" applyFill="1" applyBorder="1" applyAlignment="1">
      <alignment horizontal="center" vertical="center"/>
    </xf>
    <xf numFmtId="4" fontId="13" fillId="7" borderId="17" xfId="0" applyNumberFormat="1" applyFont="1" applyFill="1" applyBorder="1" applyAlignment="1">
      <alignment horizontal="right" vertical="center"/>
    </xf>
    <xf numFmtId="4" fontId="13" fillId="7" borderId="18" xfId="0" applyNumberFormat="1" applyFont="1" applyFill="1" applyBorder="1" applyAlignment="1">
      <alignment horizontal="right" vertical="center"/>
    </xf>
    <xf numFmtId="4" fontId="13" fillId="7" borderId="38" xfId="0" applyNumberFormat="1" applyFont="1" applyFill="1" applyBorder="1" applyAlignment="1">
      <alignment horizontal="right" vertical="center"/>
    </xf>
    <xf numFmtId="4" fontId="14" fillId="7" borderId="6" xfId="0" applyNumberFormat="1" applyFont="1" applyFill="1" applyBorder="1" applyAlignment="1">
      <alignment vertical="center"/>
    </xf>
    <xf numFmtId="4" fontId="14" fillId="7" borderId="31" xfId="0" applyNumberFormat="1" applyFont="1" applyFill="1" applyBorder="1" applyAlignment="1">
      <alignment horizontal="right" vertical="center"/>
    </xf>
    <xf numFmtId="4" fontId="14" fillId="7" borderId="33" xfId="0" applyNumberFormat="1" applyFont="1" applyFill="1" applyBorder="1" applyAlignment="1">
      <alignment horizontal="right" vertical="center"/>
    </xf>
    <xf numFmtId="4" fontId="13" fillId="7" borderId="6" xfId="0" applyNumberFormat="1" applyFont="1" applyFill="1" applyBorder="1" applyAlignment="1">
      <alignment vertical="center"/>
    </xf>
    <xf numFmtId="4" fontId="13" fillId="7" borderId="6" xfId="0" applyNumberFormat="1" applyFont="1" applyFill="1" applyBorder="1" applyAlignment="1">
      <alignment horizontal="right" vertical="center"/>
    </xf>
    <xf numFmtId="4" fontId="13" fillId="2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" fontId="6" fillId="7" borderId="36" xfId="0" applyNumberFormat="1" applyFont="1" applyFill="1" applyBorder="1" applyAlignment="1">
      <alignment horizontal="right" vertical="center"/>
    </xf>
    <xf numFmtId="4" fontId="6" fillId="7" borderId="42" xfId="0" applyNumberFormat="1" applyFont="1" applyFill="1" applyBorder="1" applyAlignment="1">
      <alignment horizontal="right" vertical="center"/>
    </xf>
    <xf numFmtId="4" fontId="6" fillId="7" borderId="38" xfId="0" applyNumberFormat="1" applyFont="1" applyFill="1" applyBorder="1" applyAlignment="1">
      <alignment horizontal="right" vertical="center"/>
    </xf>
    <xf numFmtId="4" fontId="6" fillId="7" borderId="4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 wrapText="1"/>
    </xf>
    <xf numFmtId="4" fontId="2" fillId="7" borderId="36" xfId="0" applyNumberFormat="1" applyFont="1" applyFill="1" applyBorder="1" applyAlignment="1">
      <alignment horizontal="center" vertical="center"/>
    </xf>
    <xf numFmtId="4" fontId="2" fillId="7" borderId="41" xfId="0" applyNumberFormat="1" applyFont="1" applyFill="1" applyBorder="1" applyAlignment="1">
      <alignment horizontal="right" vertical="center"/>
    </xf>
    <xf numFmtId="4" fontId="2" fillId="7" borderId="53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vertical="center"/>
    </xf>
    <xf numFmtId="4" fontId="6" fillId="7" borderId="37" xfId="0" applyNumberFormat="1" applyFont="1" applyFill="1" applyBorder="1" applyAlignment="1">
      <alignment horizontal="right" vertical="center"/>
    </xf>
    <xf numFmtId="4" fontId="6" fillId="7" borderId="39" xfId="0" applyNumberFormat="1" applyFont="1" applyFill="1" applyBorder="1" applyAlignment="1">
      <alignment horizontal="right" vertical="center"/>
    </xf>
    <xf numFmtId="4" fontId="13" fillId="7" borderId="15" xfId="0" applyNumberFormat="1" applyFont="1" applyFill="1" applyBorder="1" applyAlignment="1">
      <alignment vertical="center"/>
    </xf>
    <xf numFmtId="49" fontId="2" fillId="4" borderId="51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vertical="center"/>
    </xf>
    <xf numFmtId="4" fontId="2" fillId="7" borderId="54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4" fontId="13" fillId="7" borderId="54" xfId="0" applyNumberFormat="1" applyFont="1" applyFill="1" applyBorder="1" applyAlignment="1">
      <alignment vertical="center"/>
    </xf>
    <xf numFmtId="4" fontId="14" fillId="7" borderId="36" xfId="0" applyNumberFormat="1" applyFont="1" applyFill="1" applyBorder="1" applyAlignment="1">
      <alignment vertical="center"/>
    </xf>
    <xf numFmtId="4" fontId="6" fillId="7" borderId="37" xfId="0" applyNumberFormat="1" applyFont="1" applyFill="1" applyBorder="1" applyAlignment="1">
      <alignment vertical="center"/>
    </xf>
    <xf numFmtId="4" fontId="6" fillId="7" borderId="39" xfId="0" applyNumberFormat="1" applyFont="1" applyFill="1" applyBorder="1" applyAlignment="1">
      <alignment vertical="center"/>
    </xf>
    <xf numFmtId="4" fontId="6" fillId="7" borderId="36" xfId="0" applyNumberFormat="1" applyFont="1" applyFill="1" applyBorder="1" applyAlignment="1">
      <alignment vertical="center"/>
    </xf>
    <xf numFmtId="0" fontId="2" fillId="4" borderId="29" xfId="0" applyFont="1" applyFill="1" applyBorder="1" applyAlignment="1">
      <alignment horizontal="right" vertical="center" wrapText="1"/>
    </xf>
    <xf numFmtId="4" fontId="2" fillId="4" borderId="30" xfId="0" applyNumberFormat="1" applyFont="1" applyFill="1" applyBorder="1" applyAlignment="1">
      <alignment vertical="center"/>
    </xf>
    <xf numFmtId="4" fontId="2" fillId="4" borderId="57" xfId="0" applyNumberFormat="1" applyFont="1" applyFill="1" applyBorder="1" applyAlignment="1">
      <alignment vertical="center"/>
    </xf>
    <xf numFmtId="4" fontId="2" fillId="4" borderId="2" xfId="0" applyNumberFormat="1" applyFont="1" applyFill="1" applyBorder="1" applyAlignment="1">
      <alignment vertical="center"/>
    </xf>
    <xf numFmtId="4" fontId="2" fillId="4" borderId="4" xfId="0" applyNumberFormat="1" applyFont="1" applyFill="1" applyBorder="1" applyAlignment="1">
      <alignment vertical="center"/>
    </xf>
    <xf numFmtId="4" fontId="2" fillId="4" borderId="11" xfId="0" applyNumberFormat="1" applyFont="1" applyFill="1" applyBorder="1" applyAlignment="1">
      <alignment vertical="center"/>
    </xf>
    <xf numFmtId="4" fontId="2" fillId="4" borderId="12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" fontId="2" fillId="5" borderId="2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0" fillId="6" borderId="55" xfId="1" applyFont="1" applyFill="1" applyBorder="1" applyAlignment="1">
      <alignment horizontal="center" vertical="center" wrapText="1"/>
    </xf>
    <xf numFmtId="0" fontId="8" fillId="6" borderId="44" xfId="1" applyFont="1" applyFill="1" applyBorder="1" applyAlignment="1">
      <alignment horizontal="center" vertical="center" wrapText="1"/>
    </xf>
    <xf numFmtId="0" fontId="8" fillId="6" borderId="56" xfId="1" applyFont="1" applyFill="1" applyBorder="1" applyAlignment="1">
      <alignment horizontal="center" vertical="center" wrapText="1"/>
    </xf>
    <xf numFmtId="0" fontId="10" fillId="6" borderId="30" xfId="1" applyFont="1" applyFill="1" applyBorder="1" applyAlignment="1">
      <alignment horizontal="center" vertical="center" wrapText="1"/>
    </xf>
    <xf numFmtId="4" fontId="2" fillId="6" borderId="57" xfId="0" applyNumberFormat="1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4" fontId="2" fillId="6" borderId="5" xfId="0" applyNumberFormat="1" applyFont="1" applyFill="1" applyBorder="1" applyAlignment="1">
      <alignment horizontal="center" vertical="center"/>
    </xf>
    <xf numFmtId="4" fontId="7" fillId="6" borderId="57" xfId="0" applyNumberFormat="1" applyFont="1" applyFill="1" applyBorder="1" applyAlignment="1">
      <alignment horizontal="center" vertical="center" wrapText="1" shrinkToFit="1"/>
    </xf>
    <xf numFmtId="0" fontId="10" fillId="6" borderId="10" xfId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2" fillId="5" borderId="29" xfId="0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vertical="center"/>
    </xf>
    <xf numFmtId="4" fontId="2" fillId="5" borderId="30" xfId="0" applyNumberFormat="1" applyFont="1" applyFill="1" applyBorder="1" applyAlignment="1">
      <alignment vertical="center"/>
    </xf>
    <xf numFmtId="4" fontId="2" fillId="5" borderId="10" xfId="0" applyNumberFormat="1" applyFont="1" applyFill="1" applyBorder="1" applyAlignment="1">
      <alignment vertical="center"/>
    </xf>
    <xf numFmtId="4" fontId="2" fillId="5" borderId="5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4" fontId="2" fillId="3" borderId="0" xfId="0" applyNumberFormat="1" applyFont="1" applyFill="1" applyAlignment="1">
      <alignment vertical="center"/>
    </xf>
    <xf numFmtId="4" fontId="2" fillId="7" borderId="36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4" fontId="2" fillId="7" borderId="32" xfId="0" applyNumberFormat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165" fontId="19" fillId="3" borderId="0" xfId="0" applyNumberFormat="1" applyFont="1" applyFill="1" applyBorder="1" applyAlignment="1">
      <alignment vertical="center"/>
    </xf>
    <xf numFmtId="4" fontId="20" fillId="3" borderId="0" xfId="0" applyNumberFormat="1" applyFont="1" applyFill="1" applyBorder="1" applyAlignment="1">
      <alignment vertical="center"/>
    </xf>
    <xf numFmtId="4" fontId="19" fillId="3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164" fontId="19" fillId="3" borderId="0" xfId="0" applyNumberFormat="1" applyFont="1" applyFill="1" applyBorder="1" applyAlignment="1">
      <alignment vertical="center"/>
    </xf>
    <xf numFmtId="4" fontId="21" fillId="3" borderId="0" xfId="0" applyNumberFormat="1" applyFont="1" applyFill="1" applyBorder="1" applyAlignment="1">
      <alignment vertical="center"/>
    </xf>
    <xf numFmtId="4" fontId="22" fillId="3" borderId="0" xfId="0" applyNumberFormat="1" applyFont="1" applyFill="1" applyBorder="1" applyAlignment="1">
      <alignment horizontal="right" vertical="center"/>
    </xf>
    <xf numFmtId="4" fontId="19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right" vertical="center" wrapText="1"/>
    </xf>
    <xf numFmtId="4" fontId="19" fillId="3" borderId="0" xfId="0" applyNumberFormat="1" applyFont="1" applyFill="1" applyBorder="1" applyAlignment="1">
      <alignment horizontal="right" vertical="center"/>
    </xf>
    <xf numFmtId="0" fontId="19" fillId="3" borderId="0" xfId="0" applyNumberFormat="1" applyFont="1" applyFill="1" applyBorder="1" applyAlignment="1">
      <alignment vertical="center"/>
    </xf>
    <xf numFmtId="4" fontId="2" fillId="8" borderId="30" xfId="0" applyNumberFormat="1" applyFont="1" applyFill="1" applyBorder="1" applyAlignment="1">
      <alignment vertical="center"/>
    </xf>
    <xf numFmtId="4" fontId="2" fillId="8" borderId="11" xfId="0" applyNumberFormat="1" applyFont="1" applyFill="1" applyBorder="1" applyAlignment="1">
      <alignment vertical="center"/>
    </xf>
    <xf numFmtId="4" fontId="2" fillId="6" borderId="22" xfId="0" applyNumberFormat="1" applyFont="1" applyFill="1" applyBorder="1" applyAlignment="1">
      <alignment horizontal="center" vertical="center"/>
    </xf>
    <xf numFmtId="4" fontId="2" fillId="7" borderId="16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/>
    </xf>
    <xf numFmtId="4" fontId="2" fillId="5" borderId="7" xfId="0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center" vertical="center"/>
    </xf>
    <xf numFmtId="4" fontId="2" fillId="5" borderId="45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4" fontId="2" fillId="5" borderId="12" xfId="0" applyNumberFormat="1" applyFont="1" applyFill="1" applyBorder="1" applyAlignment="1">
      <alignment horizontal="center" vertical="center"/>
    </xf>
    <xf numFmtId="4" fontId="2" fillId="5" borderId="13" xfId="0" applyNumberFormat="1" applyFont="1" applyFill="1" applyBorder="1" applyAlignment="1">
      <alignment horizontal="center" vertical="center" wrapText="1"/>
    </xf>
    <xf numFmtId="4" fontId="2" fillId="5" borderId="23" xfId="0" applyNumberFormat="1" applyFont="1" applyFill="1" applyBorder="1" applyAlignment="1">
      <alignment horizontal="center" vertical="center" wrapText="1"/>
    </xf>
    <xf numFmtId="4" fontId="2" fillId="5" borderId="14" xfId="0" applyNumberFormat="1" applyFont="1" applyFill="1" applyBorder="1" applyAlignment="1">
      <alignment horizontal="center" vertical="center" wrapText="1"/>
    </xf>
    <xf numFmtId="4" fontId="2" fillId="5" borderId="50" xfId="0" applyNumberFormat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8" fillId="4" borderId="23" xfId="1" applyFont="1" applyFill="1" applyBorder="1" applyAlignment="1">
      <alignment horizontal="center" vertical="center" wrapText="1"/>
    </xf>
    <xf numFmtId="0" fontId="8" fillId="4" borderId="16" xfId="1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4" fontId="6" fillId="5" borderId="6" xfId="0" applyNumberFormat="1" applyFont="1" applyFill="1" applyBorder="1" applyAlignment="1">
      <alignment horizontal="center" vertical="center" wrapText="1"/>
    </xf>
    <xf numFmtId="4" fontId="6" fillId="5" borderId="24" xfId="0" applyNumberFormat="1" applyFont="1" applyFill="1" applyBorder="1" applyAlignment="1">
      <alignment horizontal="center" vertical="center" wrapText="1"/>
    </xf>
    <xf numFmtId="4" fontId="2" fillId="6" borderId="19" xfId="0" applyNumberFormat="1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horizontal="center" vertical="center"/>
    </xf>
    <xf numFmtId="4" fontId="2" fillId="6" borderId="22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4" fontId="2" fillId="5" borderId="29" xfId="0" applyNumberFormat="1" applyFont="1" applyFill="1" applyBorder="1" applyAlignment="1">
      <alignment horizontal="center" vertical="center" wrapText="1"/>
    </xf>
    <xf numFmtId="4" fontId="2" fillId="4" borderId="20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 wrapText="1"/>
    </xf>
    <xf numFmtId="4" fontId="2" fillId="5" borderId="24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4" fontId="9" fillId="4" borderId="23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 vertical="center" wrapText="1"/>
    </xf>
    <xf numFmtId="4" fontId="2" fillId="4" borderId="23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4" fontId="2" fillId="5" borderId="14" xfId="0" applyNumberFormat="1" applyFont="1" applyFill="1" applyBorder="1" applyAlignment="1">
      <alignment horizontal="center" vertical="center"/>
    </xf>
    <xf numFmtId="4" fontId="2" fillId="5" borderId="50" xfId="0" applyNumberFormat="1" applyFont="1" applyFill="1" applyBorder="1" applyAlignment="1">
      <alignment horizontal="center" vertical="center"/>
    </xf>
    <xf numFmtId="4" fontId="2" fillId="6" borderId="20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4" fontId="2" fillId="6" borderId="21" xfId="0" applyNumberFormat="1" applyFont="1" applyFill="1" applyBorder="1" applyAlignment="1">
      <alignment horizontal="center" vertical="center"/>
    </xf>
    <xf numFmtId="4" fontId="2" fillId="4" borderId="22" xfId="0" applyNumberFormat="1" applyFont="1" applyFill="1" applyBorder="1" applyAlignment="1">
      <alignment horizontal="center" vertical="center"/>
    </xf>
    <xf numFmtId="4" fontId="2" fillId="4" borderId="8" xfId="0" applyNumberFormat="1" applyFont="1" applyFill="1" applyBorder="1" applyAlignment="1">
      <alignment horizontal="center" vertical="center" wrapText="1"/>
    </xf>
    <xf numFmtId="4" fontId="2" fillId="4" borderId="25" xfId="0" applyNumberFormat="1" applyFont="1" applyFill="1" applyBorder="1" applyAlignment="1">
      <alignment horizontal="center" vertical="center" wrapText="1"/>
    </xf>
    <xf numFmtId="4" fontId="16" fillId="4" borderId="10" xfId="0" applyNumberFormat="1" applyFont="1" applyFill="1" applyBorder="1" applyAlignment="1">
      <alignment horizontal="center" vertical="center" wrapText="1"/>
    </xf>
    <xf numFmtId="4" fontId="16" fillId="4" borderId="11" xfId="0" applyNumberFormat="1" applyFont="1" applyFill="1" applyBorder="1" applyAlignment="1">
      <alignment horizontal="center" vertical="center" wrapText="1"/>
    </xf>
    <xf numFmtId="4" fontId="16" fillId="4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4" fontId="2" fillId="5" borderId="13" xfId="0" applyNumberFormat="1" applyFont="1" applyFill="1" applyBorder="1" applyAlignment="1">
      <alignment horizontal="center" vertical="center"/>
    </xf>
    <xf numFmtId="4" fontId="2" fillId="5" borderId="23" xfId="0" applyNumberFormat="1" applyFont="1" applyFill="1" applyBorder="1" applyAlignment="1">
      <alignment horizontal="center" vertical="center"/>
    </xf>
    <xf numFmtId="4" fontId="2" fillId="5" borderId="29" xfId="0" applyNumberFormat="1" applyFont="1" applyFill="1" applyBorder="1" applyAlignment="1">
      <alignment horizontal="center" vertical="center"/>
    </xf>
    <xf numFmtId="0" fontId="8" fillId="4" borderId="46" xfId="1" applyFont="1" applyFill="1" applyBorder="1" applyAlignment="1">
      <alignment horizontal="center" vertical="center" wrapText="1"/>
    </xf>
    <xf numFmtId="0" fontId="8" fillId="4" borderId="29" xfId="1" applyFont="1" applyFill="1" applyBorder="1" applyAlignment="1">
      <alignment horizontal="center" vertical="center" wrapText="1"/>
    </xf>
    <xf numFmtId="4" fontId="6" fillId="5" borderId="43" xfId="0" applyNumberFormat="1" applyFont="1" applyFill="1" applyBorder="1" applyAlignment="1">
      <alignment horizontal="center" vertical="center" wrapText="1"/>
    </xf>
    <xf numFmtId="4" fontId="9" fillId="4" borderId="29" xfId="0" applyNumberFormat="1" applyFont="1" applyFill="1" applyBorder="1" applyAlignment="1">
      <alignment horizontal="center" vertical="center" wrapText="1"/>
    </xf>
    <xf numFmtId="4" fontId="2" fillId="4" borderId="29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/>
    </xf>
    <xf numFmtId="4" fontId="11" fillId="3" borderId="0" xfId="0" applyNumberFormat="1" applyFont="1" applyFill="1" applyBorder="1" applyAlignment="1">
      <alignment vertical="center"/>
    </xf>
  </cellXfs>
  <cellStyles count="4">
    <cellStyle name="Euro" xfId="2"/>
    <cellStyle name="Normal" xfId="0" builtinId="0"/>
    <cellStyle name="Normal 2 2" xfId="3"/>
    <cellStyle name="Normal_Print acte 21.10.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smb.ro/" TargetMode="External"/><Relationship Id="rId13" Type="http://schemas.openxmlformats.org/officeDocument/2006/relationships/hyperlink" Target="http://www.casmb.ro/" TargetMode="External"/><Relationship Id="rId18" Type="http://schemas.openxmlformats.org/officeDocument/2006/relationships/hyperlink" Target="http://www.casmb.ro/" TargetMode="External"/><Relationship Id="rId3" Type="http://schemas.openxmlformats.org/officeDocument/2006/relationships/hyperlink" Target="http://www.casmb.ro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asmb.ro/" TargetMode="External"/><Relationship Id="rId12" Type="http://schemas.openxmlformats.org/officeDocument/2006/relationships/hyperlink" Target="http://www.casmb.ro/" TargetMode="External"/><Relationship Id="rId17" Type="http://schemas.openxmlformats.org/officeDocument/2006/relationships/hyperlink" Target="http://www.casmb.ro/" TargetMode="External"/><Relationship Id="rId2" Type="http://schemas.openxmlformats.org/officeDocument/2006/relationships/hyperlink" Target="http://www.casmb.ro/" TargetMode="External"/><Relationship Id="rId16" Type="http://schemas.openxmlformats.org/officeDocument/2006/relationships/hyperlink" Target="http://www.casmb.ro/" TargetMode="External"/><Relationship Id="rId20" Type="http://schemas.openxmlformats.org/officeDocument/2006/relationships/hyperlink" Target="http://www.casmb.ro/" TargetMode="External"/><Relationship Id="rId1" Type="http://schemas.openxmlformats.org/officeDocument/2006/relationships/hyperlink" Target="http://www.casmb.ro/" TargetMode="External"/><Relationship Id="rId6" Type="http://schemas.openxmlformats.org/officeDocument/2006/relationships/hyperlink" Target="http://www.casmb.ro/" TargetMode="External"/><Relationship Id="rId11" Type="http://schemas.openxmlformats.org/officeDocument/2006/relationships/hyperlink" Target="http://www.casmb.ro/" TargetMode="External"/><Relationship Id="rId5" Type="http://schemas.openxmlformats.org/officeDocument/2006/relationships/hyperlink" Target="http://www.casmb.ro/" TargetMode="External"/><Relationship Id="rId15" Type="http://schemas.openxmlformats.org/officeDocument/2006/relationships/hyperlink" Target="http://www.casmb.ro/" TargetMode="External"/><Relationship Id="rId10" Type="http://schemas.openxmlformats.org/officeDocument/2006/relationships/hyperlink" Target="http://www.casmb.ro/" TargetMode="External"/><Relationship Id="rId19" Type="http://schemas.openxmlformats.org/officeDocument/2006/relationships/hyperlink" Target="http://www.casmb.ro/" TargetMode="External"/><Relationship Id="rId4" Type="http://schemas.openxmlformats.org/officeDocument/2006/relationships/hyperlink" Target="http://www.casmb.ro/" TargetMode="External"/><Relationship Id="rId9" Type="http://schemas.openxmlformats.org/officeDocument/2006/relationships/hyperlink" Target="http://www.casmb.ro/" TargetMode="External"/><Relationship Id="rId14" Type="http://schemas.openxmlformats.org/officeDocument/2006/relationships/hyperlink" Target="http://www.casmb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M74"/>
  <sheetViews>
    <sheetView tabSelected="1" topLeftCell="A13" zoomScaleNormal="100" workbookViewId="0">
      <pane xSplit="3" topLeftCell="D1" activePane="topRight" state="frozen"/>
      <selection pane="topRight" activeCell="T29" sqref="T29"/>
    </sheetView>
  </sheetViews>
  <sheetFormatPr defaultColWidth="1.28515625" defaultRowHeight="12" customHeight="1"/>
  <cols>
    <col min="1" max="1" width="1.28515625" style="2" customWidth="1"/>
    <col min="2" max="2" width="17" style="2" customWidth="1"/>
    <col min="3" max="3" width="1.28515625" style="2" customWidth="1"/>
    <col min="4" max="6" width="13.5703125" style="2" customWidth="1"/>
    <col min="7" max="8" width="12.28515625" style="2" customWidth="1"/>
    <col min="9" max="9" width="12.42578125" style="2" customWidth="1"/>
    <col min="10" max="10" width="1.28515625" style="2" customWidth="1"/>
    <col min="11" max="11" width="12" style="2" customWidth="1"/>
    <col min="12" max="13" width="11.7109375" style="2" customWidth="1"/>
    <col min="14" max="14" width="12.140625" style="2" customWidth="1"/>
    <col min="15" max="15" width="11.7109375" style="2" customWidth="1"/>
    <col min="16" max="16" width="10" style="2" customWidth="1"/>
    <col min="17" max="17" width="11.28515625" style="2" customWidth="1"/>
    <col min="18" max="18" width="12" style="2" customWidth="1"/>
    <col min="19" max="19" width="1.28515625" style="2" customWidth="1"/>
    <col min="20" max="20" width="12.5703125" style="2" bestFit="1" customWidth="1"/>
    <col min="21" max="21" width="1.28515625" style="2" customWidth="1"/>
    <col min="22" max="22" width="14.42578125" style="2" customWidth="1"/>
    <col min="23" max="23" width="1.28515625" style="2" customWidth="1"/>
    <col min="24" max="24" width="13.85546875" style="2" customWidth="1"/>
    <col min="25" max="25" width="11" style="2" bestFit="1" customWidth="1"/>
    <col min="26" max="26" width="14.85546875" style="2" customWidth="1"/>
    <col min="27" max="27" width="11" style="2" bestFit="1" customWidth="1"/>
    <col min="28" max="28" width="10" style="2" customWidth="1"/>
    <col min="29" max="29" width="10.28515625" style="2" customWidth="1"/>
    <col min="30" max="30" width="1.28515625" style="2" customWidth="1"/>
    <col min="31" max="31" width="12.7109375" style="2" customWidth="1"/>
    <col min="32" max="32" width="1.28515625" style="2" customWidth="1"/>
    <col min="33" max="33" width="1.28515625" style="114" customWidth="1"/>
    <col min="34" max="34" width="15.42578125" style="139" bestFit="1" customWidth="1"/>
    <col min="35" max="35" width="8.42578125" style="139" bestFit="1" customWidth="1"/>
    <col min="36" max="36" width="15.42578125" style="139" bestFit="1" customWidth="1"/>
    <col min="37" max="37" width="2.42578125" style="139" bestFit="1" customWidth="1"/>
    <col min="38" max="38" width="15.42578125" style="139" bestFit="1" customWidth="1"/>
    <col min="39" max="39" width="23.42578125" style="139" bestFit="1" customWidth="1"/>
    <col min="40" max="16384" width="1.28515625" style="2"/>
  </cols>
  <sheetData>
    <row r="1" spans="1:39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9" s="5" customFormat="1" ht="18.75" thickBot="1">
      <c r="A2" s="3"/>
      <c r="B2" s="158" t="s"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159"/>
      <c r="V2" s="160"/>
      <c r="W2" s="159"/>
      <c r="X2" s="160"/>
      <c r="Y2" s="160"/>
      <c r="Z2" s="160"/>
      <c r="AA2" s="160"/>
      <c r="AB2" s="160"/>
      <c r="AC2" s="159"/>
      <c r="AD2" s="161"/>
      <c r="AE2" s="161"/>
      <c r="AF2" s="162"/>
      <c r="AG2" s="4"/>
      <c r="AH2" s="140"/>
      <c r="AI2" s="139"/>
      <c r="AJ2" s="140"/>
      <c r="AK2" s="140"/>
      <c r="AL2" s="140"/>
      <c r="AM2" s="140"/>
    </row>
    <row r="3" spans="1:39" ht="12" customHeight="1" thickBot="1">
      <c r="A3" s="1"/>
      <c r="B3" s="163" t="s">
        <v>1</v>
      </c>
      <c r="C3" s="166"/>
      <c r="D3" s="169" t="s">
        <v>2</v>
      </c>
      <c r="E3" s="170"/>
      <c r="F3" s="170"/>
      <c r="G3" s="170"/>
      <c r="H3" s="170"/>
      <c r="I3" s="171"/>
      <c r="J3" s="172"/>
      <c r="K3" s="174" t="s">
        <v>3</v>
      </c>
      <c r="L3" s="175"/>
      <c r="M3" s="175"/>
      <c r="N3" s="175"/>
      <c r="O3" s="175"/>
      <c r="P3" s="175"/>
      <c r="Q3" s="175"/>
      <c r="R3" s="176"/>
      <c r="S3" s="172"/>
      <c r="T3" s="177" t="s">
        <v>4</v>
      </c>
      <c r="U3" s="172"/>
      <c r="V3" s="177" t="s">
        <v>5</v>
      </c>
      <c r="W3" s="167"/>
      <c r="X3" s="174" t="s">
        <v>6</v>
      </c>
      <c r="Y3" s="175"/>
      <c r="Z3" s="175"/>
      <c r="AA3" s="175"/>
      <c r="AB3" s="175"/>
      <c r="AC3" s="176"/>
      <c r="AD3" s="193"/>
      <c r="AE3" s="177" t="s">
        <v>7</v>
      </c>
      <c r="AF3" s="179"/>
      <c r="AG3" s="6"/>
    </row>
    <row r="4" spans="1:39" ht="18.75" customHeight="1" thickBot="1">
      <c r="A4" s="1"/>
      <c r="B4" s="164"/>
      <c r="C4" s="167"/>
      <c r="D4" s="181" t="s">
        <v>8</v>
      </c>
      <c r="E4" s="183" t="s">
        <v>9</v>
      </c>
      <c r="F4" s="185" t="s">
        <v>10</v>
      </c>
      <c r="G4" s="186"/>
      <c r="H4" s="187"/>
      <c r="I4" s="188" t="s">
        <v>11</v>
      </c>
      <c r="J4" s="172"/>
      <c r="K4" s="190" t="s">
        <v>12</v>
      </c>
      <c r="L4" s="191"/>
      <c r="M4" s="191"/>
      <c r="N4" s="192"/>
      <c r="O4" s="190" t="s">
        <v>13</v>
      </c>
      <c r="P4" s="191"/>
      <c r="Q4" s="197"/>
      <c r="R4" s="198" t="s">
        <v>14</v>
      </c>
      <c r="S4" s="172"/>
      <c r="T4" s="178"/>
      <c r="U4" s="172"/>
      <c r="V4" s="178"/>
      <c r="W4" s="167"/>
      <c r="X4" s="200" t="s">
        <v>15</v>
      </c>
      <c r="Y4" s="202" t="s">
        <v>16</v>
      </c>
      <c r="Z4" s="203"/>
      <c r="AA4" s="204"/>
      <c r="AB4" s="205" t="s">
        <v>17</v>
      </c>
      <c r="AC4" s="177" t="s">
        <v>18</v>
      </c>
      <c r="AD4" s="194"/>
      <c r="AE4" s="178"/>
      <c r="AF4" s="179"/>
      <c r="AG4" s="6"/>
    </row>
    <row r="5" spans="1:39" s="19" customFormat="1" ht="33.75" thickBot="1">
      <c r="A5" s="7"/>
      <c r="B5" s="165"/>
      <c r="C5" s="167"/>
      <c r="D5" s="182"/>
      <c r="E5" s="184"/>
      <c r="F5" s="8" t="s">
        <v>19</v>
      </c>
      <c r="G5" s="9" t="s">
        <v>20</v>
      </c>
      <c r="H5" s="10" t="s">
        <v>21</v>
      </c>
      <c r="I5" s="189"/>
      <c r="J5" s="172"/>
      <c r="K5" s="11" t="s">
        <v>19</v>
      </c>
      <c r="L5" s="12" t="s">
        <v>22</v>
      </c>
      <c r="M5" s="13" t="s">
        <v>23</v>
      </c>
      <c r="N5" s="156" t="s">
        <v>24</v>
      </c>
      <c r="O5" s="17" t="s">
        <v>19</v>
      </c>
      <c r="P5" s="15" t="s">
        <v>25</v>
      </c>
      <c r="Q5" s="16" t="s">
        <v>26</v>
      </c>
      <c r="R5" s="199"/>
      <c r="S5" s="172"/>
      <c r="T5" s="178"/>
      <c r="U5" s="172"/>
      <c r="V5" s="178"/>
      <c r="W5" s="167"/>
      <c r="X5" s="201"/>
      <c r="Y5" s="17" t="s">
        <v>19</v>
      </c>
      <c r="Z5" s="18" t="s">
        <v>27</v>
      </c>
      <c r="AA5" s="14" t="s">
        <v>28</v>
      </c>
      <c r="AB5" s="206"/>
      <c r="AC5" s="178"/>
      <c r="AD5" s="194"/>
      <c r="AE5" s="196"/>
      <c r="AF5" s="179"/>
      <c r="AG5" s="6"/>
      <c r="AH5" s="145" t="s">
        <v>29</v>
      </c>
      <c r="AI5" s="139"/>
      <c r="AJ5" s="145" t="s">
        <v>30</v>
      </c>
      <c r="AK5" s="145"/>
      <c r="AL5" s="146" t="s">
        <v>31</v>
      </c>
      <c r="AM5" s="145"/>
    </row>
    <row r="6" spans="1:39" ht="11.25">
      <c r="A6" s="1"/>
      <c r="B6" s="20" t="s">
        <v>32</v>
      </c>
      <c r="C6" s="167"/>
      <c r="D6" s="27">
        <v>127724212.19999979</v>
      </c>
      <c r="E6" s="28">
        <v>62596266.200000003</v>
      </c>
      <c r="F6" s="29">
        <f>G6+H6</f>
        <v>5272521.6000000015</v>
      </c>
      <c r="G6" s="138">
        <v>2937521.600000002</v>
      </c>
      <c r="H6" s="30">
        <v>2335000</v>
      </c>
      <c r="I6" s="31">
        <f t="shared" ref="I6:I13" si="0">D6+E6+G6+H6</f>
        <v>195592999.99999979</v>
      </c>
      <c r="J6" s="172"/>
      <c r="K6" s="26">
        <f t="shared" ref="K6:K13" si="1">L6+M6+N6</f>
        <v>29403000.000000034</v>
      </c>
      <c r="L6" s="21">
        <v>10120512.600000009</v>
      </c>
      <c r="M6" s="22">
        <v>7374272.4000000004</v>
      </c>
      <c r="N6" s="25">
        <v>11908215.000000026</v>
      </c>
      <c r="O6" s="157">
        <f t="shared" ref="O6:O13" si="2">P6+Q6</f>
        <v>3048999.9999999995</v>
      </c>
      <c r="P6" s="24">
        <v>144999.99999999971</v>
      </c>
      <c r="Q6" s="23">
        <v>2904000</v>
      </c>
      <c r="R6" s="26">
        <f>K6+O6</f>
        <v>32452000.000000034</v>
      </c>
      <c r="S6" s="172"/>
      <c r="T6" s="28">
        <v>42158999.999999978</v>
      </c>
      <c r="U6" s="172"/>
      <c r="V6" s="28">
        <v>2746999.9999999953</v>
      </c>
      <c r="W6" s="167"/>
      <c r="X6" s="27">
        <v>78000</v>
      </c>
      <c r="Y6" s="28">
        <f t="shared" ref="Y6:Y13" si="3">Z6+AA6</f>
        <v>364999.99999999983</v>
      </c>
      <c r="Z6" s="29">
        <v>272999.99999999983</v>
      </c>
      <c r="AA6" s="30">
        <v>92000</v>
      </c>
      <c r="AB6" s="28">
        <v>26000</v>
      </c>
      <c r="AC6" s="28">
        <f>X6+Y6+AB6</f>
        <v>468999.99999999983</v>
      </c>
      <c r="AD6" s="167"/>
      <c r="AE6" s="37">
        <v>216000.00000000049</v>
      </c>
      <c r="AF6" s="179"/>
      <c r="AG6" s="6"/>
      <c r="AH6" s="143">
        <f>D6+F6+E6</f>
        <v>195592999.99999982</v>
      </c>
      <c r="AI6" s="139">
        <f>IF(I6=AH6,,"ATENTIE")</f>
        <v>0</v>
      </c>
      <c r="AJ6" s="143">
        <f>L6+M6+N6+P6+Q6+T6+V6+X6+Z6+AA6+AB6+AE6</f>
        <v>78043000.000000015</v>
      </c>
      <c r="AK6" s="139">
        <f>IF(R6+T6+V6+AC6+AE6=AJ6,,"ATENTIE")</f>
        <v>0</v>
      </c>
      <c r="AL6" s="143">
        <f>AH6+AJ6</f>
        <v>273635999.99999982</v>
      </c>
      <c r="AM6" s="147"/>
    </row>
    <row r="7" spans="1:39" s="34" customFormat="1" ht="11.25">
      <c r="A7" s="32"/>
      <c r="B7" s="35" t="s">
        <v>33</v>
      </c>
      <c r="C7" s="167"/>
      <c r="D7" s="36">
        <v>0</v>
      </c>
      <c r="E7" s="37">
        <v>0</v>
      </c>
      <c r="F7" s="38">
        <f t="shared" ref="F7:F13" si="4">G7+H7</f>
        <v>0</v>
      </c>
      <c r="G7" s="39">
        <v>0</v>
      </c>
      <c r="H7" s="40">
        <v>0</v>
      </c>
      <c r="I7" s="31">
        <f t="shared" si="0"/>
        <v>0</v>
      </c>
      <c r="J7" s="172"/>
      <c r="K7" s="31">
        <f t="shared" si="1"/>
        <v>606870</v>
      </c>
      <c r="L7" s="41">
        <v>-541014.78</v>
      </c>
      <c r="M7" s="42">
        <v>-436937.51</v>
      </c>
      <c r="N7" s="45">
        <v>1584822.29</v>
      </c>
      <c r="O7" s="135">
        <f t="shared" si="2"/>
        <v>1510</v>
      </c>
      <c r="P7" s="44">
        <v>1510</v>
      </c>
      <c r="Q7" s="43">
        <v>0</v>
      </c>
      <c r="R7" s="31">
        <f>K7+O7</f>
        <v>608380</v>
      </c>
      <c r="S7" s="172"/>
      <c r="T7" s="37">
        <v>3089730</v>
      </c>
      <c r="U7" s="172"/>
      <c r="V7" s="37">
        <v>0</v>
      </c>
      <c r="W7" s="167"/>
      <c r="X7" s="36">
        <v>0</v>
      </c>
      <c r="Y7" s="37">
        <f t="shared" si="3"/>
        <v>24740</v>
      </c>
      <c r="Z7" s="38">
        <v>0</v>
      </c>
      <c r="AA7" s="40">
        <v>24740</v>
      </c>
      <c r="AB7" s="37">
        <v>0</v>
      </c>
      <c r="AC7" s="37">
        <f t="shared" ref="AC7:AC13" si="5">X7+Y7+AB7</f>
        <v>24740</v>
      </c>
      <c r="AD7" s="167"/>
      <c r="AE7" s="37">
        <v>43120</v>
      </c>
      <c r="AF7" s="179"/>
      <c r="AG7" s="33"/>
      <c r="AH7" s="143">
        <f t="shared" ref="AH7:AH13" si="6">D7+F7+E7</f>
        <v>0</v>
      </c>
      <c r="AI7" s="139">
        <f t="shared" ref="AI7:AI14" si="7">IF(I7=AH7,,"ATENTIE")</f>
        <v>0</v>
      </c>
      <c r="AJ7" s="143">
        <f t="shared" ref="AJ7:AJ13" si="8">L7+M7+N7+P7+Q7+T7+V7+X7+Z7+AA7+AB7+AE7</f>
        <v>3765970</v>
      </c>
      <c r="AK7" s="139">
        <f t="shared" ref="AK7:AK14" si="9">IF(R7+T7+V7+AC7+AE7=AJ7,,"ATENTIE")</f>
        <v>0</v>
      </c>
      <c r="AL7" s="143">
        <f t="shared" ref="AL7:AL13" si="10">AH7+AJ7</f>
        <v>3765970</v>
      </c>
      <c r="AM7" s="147"/>
    </row>
    <row r="8" spans="1:39" ht="11.25">
      <c r="A8" s="1"/>
      <c r="B8" s="35" t="s">
        <v>34</v>
      </c>
      <c r="C8" s="167"/>
      <c r="D8" s="36">
        <v>39323078.039999999</v>
      </c>
      <c r="E8" s="37">
        <v>13224460.58</v>
      </c>
      <c r="F8" s="38">
        <f t="shared" si="4"/>
        <v>1086150.2</v>
      </c>
      <c r="G8" s="39">
        <v>597857.38</v>
      </c>
      <c r="H8" s="40">
        <v>488292.82</v>
      </c>
      <c r="I8" s="31">
        <f t="shared" si="0"/>
        <v>53633688.82</v>
      </c>
      <c r="J8" s="172"/>
      <c r="K8" s="31">
        <f t="shared" si="1"/>
        <v>40852432.669999972</v>
      </c>
      <c r="L8" s="41">
        <v>12902010.579999965</v>
      </c>
      <c r="M8" s="42">
        <v>9070222.2500000019</v>
      </c>
      <c r="N8" s="45">
        <v>18880199.84</v>
      </c>
      <c r="O8" s="135">
        <f t="shared" si="2"/>
        <v>1181164.2</v>
      </c>
      <c r="P8" s="44">
        <v>47959.999999999971</v>
      </c>
      <c r="Q8" s="43">
        <v>1133204.2</v>
      </c>
      <c r="R8" s="31">
        <f t="shared" ref="R8:R13" si="11">K8+O8</f>
        <v>42033596.869999975</v>
      </c>
      <c r="S8" s="172"/>
      <c r="T8" s="37">
        <v>21956396.059999999</v>
      </c>
      <c r="U8" s="172"/>
      <c r="V8" s="37">
        <v>721676.42</v>
      </c>
      <c r="W8" s="167"/>
      <c r="X8" s="36">
        <v>44470.879999999997</v>
      </c>
      <c r="Y8" s="37">
        <f t="shared" si="3"/>
        <v>98064.39</v>
      </c>
      <c r="Z8" s="38">
        <v>76960.62</v>
      </c>
      <c r="AA8" s="40">
        <v>21103.77</v>
      </c>
      <c r="AB8" s="37">
        <v>-7197.82</v>
      </c>
      <c r="AC8" s="37">
        <f t="shared" si="5"/>
        <v>135337.44999999998</v>
      </c>
      <c r="AD8" s="167"/>
      <c r="AE8" s="37">
        <v>218109.64</v>
      </c>
      <c r="AF8" s="179"/>
      <c r="AG8" s="6"/>
      <c r="AH8" s="143">
        <f t="shared" si="6"/>
        <v>53633688.82</v>
      </c>
      <c r="AI8" s="139">
        <f t="shared" si="7"/>
        <v>0</v>
      </c>
      <c r="AJ8" s="143">
        <f t="shared" si="8"/>
        <v>65065116.439999983</v>
      </c>
      <c r="AK8" s="139">
        <f t="shared" si="9"/>
        <v>0</v>
      </c>
      <c r="AL8" s="143">
        <f t="shared" si="10"/>
        <v>118698805.25999999</v>
      </c>
      <c r="AM8" s="147"/>
    </row>
    <row r="9" spans="1:39" ht="11.25">
      <c r="A9" s="1"/>
      <c r="B9" s="35" t="s">
        <v>36</v>
      </c>
      <c r="C9" s="167"/>
      <c r="D9" s="36">
        <v>0</v>
      </c>
      <c r="E9" s="37">
        <v>0</v>
      </c>
      <c r="F9" s="38">
        <f t="shared" si="4"/>
        <v>0</v>
      </c>
      <c r="G9" s="39">
        <v>0</v>
      </c>
      <c r="H9" s="40">
        <v>0</v>
      </c>
      <c r="I9" s="31">
        <f t="shared" si="0"/>
        <v>0</v>
      </c>
      <c r="J9" s="172"/>
      <c r="K9" s="31">
        <f t="shared" si="1"/>
        <v>0</v>
      </c>
      <c r="L9" s="41">
        <v>0</v>
      </c>
      <c r="M9" s="42">
        <v>0</v>
      </c>
      <c r="N9" s="45">
        <v>0</v>
      </c>
      <c r="O9" s="135">
        <f t="shared" si="2"/>
        <v>0</v>
      </c>
      <c r="P9" s="44">
        <v>0</v>
      </c>
      <c r="Q9" s="43">
        <v>0</v>
      </c>
      <c r="R9" s="31">
        <f t="shared" si="11"/>
        <v>0</v>
      </c>
      <c r="S9" s="172"/>
      <c r="T9" s="37">
        <v>400000</v>
      </c>
      <c r="U9" s="172"/>
      <c r="V9" s="37">
        <v>0</v>
      </c>
      <c r="W9" s="167"/>
      <c r="X9" s="36">
        <v>0</v>
      </c>
      <c r="Y9" s="37">
        <f t="shared" si="3"/>
        <v>0</v>
      </c>
      <c r="Z9" s="38">
        <v>0</v>
      </c>
      <c r="AA9" s="40">
        <v>0</v>
      </c>
      <c r="AB9" s="37">
        <v>0</v>
      </c>
      <c r="AC9" s="37">
        <f t="shared" si="5"/>
        <v>0</v>
      </c>
      <c r="AD9" s="167"/>
      <c r="AE9" s="37">
        <v>0</v>
      </c>
      <c r="AF9" s="179"/>
      <c r="AG9" s="6"/>
      <c r="AH9" s="143">
        <f t="shared" si="6"/>
        <v>0</v>
      </c>
      <c r="AI9" s="139">
        <f t="shared" si="7"/>
        <v>0</v>
      </c>
      <c r="AJ9" s="143">
        <f t="shared" si="8"/>
        <v>400000</v>
      </c>
      <c r="AK9" s="139">
        <f t="shared" si="9"/>
        <v>0</v>
      </c>
      <c r="AL9" s="143">
        <f t="shared" si="10"/>
        <v>400000</v>
      </c>
      <c r="AM9" s="147"/>
    </row>
    <row r="10" spans="1:39" ht="11.25">
      <c r="A10" s="1"/>
      <c r="B10" s="35" t="s">
        <v>35</v>
      </c>
      <c r="C10" s="167"/>
      <c r="D10" s="36">
        <v>282730736.75999999</v>
      </c>
      <c r="E10" s="37">
        <v>125489614.82000002</v>
      </c>
      <c r="F10" s="38">
        <f t="shared" si="4"/>
        <v>10791959.599999994</v>
      </c>
      <c r="G10" s="39">
        <v>5843252.4199999981</v>
      </c>
      <c r="H10" s="40">
        <v>4948707.179999996</v>
      </c>
      <c r="I10" s="31">
        <f t="shared" si="0"/>
        <v>419012311.18000007</v>
      </c>
      <c r="J10" s="172"/>
      <c r="K10" s="31">
        <f t="shared" si="1"/>
        <v>32331697.329999998</v>
      </c>
      <c r="L10" s="41">
        <v>10161716.779999999</v>
      </c>
      <c r="M10" s="42">
        <v>6542698.9500000002</v>
      </c>
      <c r="N10" s="45">
        <v>15627281.6</v>
      </c>
      <c r="O10" s="135">
        <f t="shared" si="2"/>
        <v>6691325.7999999989</v>
      </c>
      <c r="P10" s="44">
        <v>329530.00000000017</v>
      </c>
      <c r="Q10" s="43">
        <v>6361795.7999999989</v>
      </c>
      <c r="R10" s="31">
        <f t="shared" si="11"/>
        <v>39023023.129999995</v>
      </c>
      <c r="S10" s="172"/>
      <c r="T10" s="37">
        <v>75256873.939999998</v>
      </c>
      <c r="U10" s="172"/>
      <c r="V10" s="37">
        <v>6016323.5799999954</v>
      </c>
      <c r="W10" s="167"/>
      <c r="X10" s="36">
        <v>222529.11999999994</v>
      </c>
      <c r="Y10" s="37">
        <f t="shared" si="3"/>
        <v>512195.61000000022</v>
      </c>
      <c r="Z10" s="38">
        <v>306039.37999999989</v>
      </c>
      <c r="AA10" s="40">
        <v>206156.23000000033</v>
      </c>
      <c r="AB10" s="37">
        <v>7197.82</v>
      </c>
      <c r="AC10" s="37">
        <f t="shared" si="5"/>
        <v>741922.55000000016</v>
      </c>
      <c r="AD10" s="167"/>
      <c r="AE10" s="37">
        <v>1101770.3599999999</v>
      </c>
      <c r="AF10" s="179"/>
      <c r="AG10" s="6"/>
      <c r="AH10" s="143">
        <f t="shared" si="6"/>
        <v>419012311.18000007</v>
      </c>
      <c r="AI10" s="139">
        <f t="shared" si="7"/>
        <v>0</v>
      </c>
      <c r="AJ10" s="143">
        <f t="shared" si="8"/>
        <v>122139913.55999999</v>
      </c>
      <c r="AK10" s="139">
        <f t="shared" si="9"/>
        <v>0</v>
      </c>
      <c r="AL10" s="143">
        <f t="shared" si="10"/>
        <v>541152224.74000001</v>
      </c>
      <c r="AM10" s="147"/>
    </row>
    <row r="11" spans="1:39" s="34" customFormat="1" ht="11.25">
      <c r="A11" s="32"/>
      <c r="B11" s="35" t="s">
        <v>37</v>
      </c>
      <c r="C11" s="167"/>
      <c r="D11" s="36">
        <v>0</v>
      </c>
      <c r="E11" s="37">
        <v>0</v>
      </c>
      <c r="F11" s="38">
        <f t="shared" si="4"/>
        <v>0</v>
      </c>
      <c r="G11" s="39">
        <v>0</v>
      </c>
      <c r="H11" s="40">
        <v>0</v>
      </c>
      <c r="I11" s="31">
        <f t="shared" si="0"/>
        <v>0</v>
      </c>
      <c r="J11" s="172"/>
      <c r="K11" s="31">
        <f t="shared" si="1"/>
        <v>0</v>
      </c>
      <c r="L11" s="41">
        <v>0</v>
      </c>
      <c r="M11" s="42">
        <v>0</v>
      </c>
      <c r="N11" s="45">
        <v>0</v>
      </c>
      <c r="O11" s="135">
        <f t="shared" si="2"/>
        <v>2009130</v>
      </c>
      <c r="P11" s="44">
        <v>87880</v>
      </c>
      <c r="Q11" s="43">
        <v>1921250</v>
      </c>
      <c r="R11" s="31">
        <f t="shared" si="11"/>
        <v>2009130</v>
      </c>
      <c r="S11" s="172"/>
      <c r="T11" s="37">
        <v>0</v>
      </c>
      <c r="U11" s="172"/>
      <c r="V11" s="37">
        <v>0</v>
      </c>
      <c r="W11" s="167"/>
      <c r="X11" s="36">
        <v>0</v>
      </c>
      <c r="Y11" s="37">
        <f t="shared" si="3"/>
        <v>276350</v>
      </c>
      <c r="Z11" s="38">
        <v>337280</v>
      </c>
      <c r="AA11" s="40">
        <v>-60930</v>
      </c>
      <c r="AB11" s="37">
        <v>0</v>
      </c>
      <c r="AC11" s="37">
        <f t="shared" si="5"/>
        <v>276350</v>
      </c>
      <c r="AD11" s="167"/>
      <c r="AE11" s="37">
        <v>0</v>
      </c>
      <c r="AF11" s="179"/>
      <c r="AG11" s="33"/>
      <c r="AH11" s="143">
        <f t="shared" si="6"/>
        <v>0</v>
      </c>
      <c r="AI11" s="139">
        <f t="shared" si="7"/>
        <v>0</v>
      </c>
      <c r="AJ11" s="143">
        <f t="shared" si="8"/>
        <v>2285480</v>
      </c>
      <c r="AK11" s="139">
        <f t="shared" si="9"/>
        <v>0</v>
      </c>
      <c r="AL11" s="143">
        <f t="shared" si="10"/>
        <v>2285480</v>
      </c>
      <c r="AM11" s="147"/>
    </row>
    <row r="12" spans="1:39" ht="11.25">
      <c r="A12" s="1"/>
      <c r="B12" s="35" t="s">
        <v>38</v>
      </c>
      <c r="C12" s="167"/>
      <c r="D12" s="36">
        <v>0</v>
      </c>
      <c r="E12" s="37">
        <v>0</v>
      </c>
      <c r="F12" s="38">
        <f t="shared" ref="F12" si="12">G12+H12</f>
        <v>0</v>
      </c>
      <c r="G12" s="39">
        <v>0</v>
      </c>
      <c r="H12" s="40">
        <v>0</v>
      </c>
      <c r="I12" s="31">
        <f t="shared" ref="I12" si="13">D12+E12+G12+H12</f>
        <v>0</v>
      </c>
      <c r="J12" s="172"/>
      <c r="K12" s="31">
        <f t="shared" si="1"/>
        <v>0</v>
      </c>
      <c r="L12" s="41">
        <v>0</v>
      </c>
      <c r="M12" s="41">
        <v>0</v>
      </c>
      <c r="N12" s="46">
        <v>0</v>
      </c>
      <c r="O12" s="135">
        <f t="shared" si="2"/>
        <v>0</v>
      </c>
      <c r="P12" s="44">
        <v>0</v>
      </c>
      <c r="Q12" s="43">
        <v>0</v>
      </c>
      <c r="R12" s="31">
        <f t="shared" si="11"/>
        <v>0</v>
      </c>
      <c r="S12" s="172"/>
      <c r="T12" s="37">
        <v>700</v>
      </c>
      <c r="U12" s="172"/>
      <c r="V12" s="37">
        <v>0</v>
      </c>
      <c r="W12" s="167"/>
      <c r="X12" s="36">
        <v>0</v>
      </c>
      <c r="Y12" s="37">
        <f t="shared" si="3"/>
        <v>0</v>
      </c>
      <c r="Z12" s="38">
        <v>0</v>
      </c>
      <c r="AA12" s="40">
        <v>0</v>
      </c>
      <c r="AB12" s="37">
        <v>0</v>
      </c>
      <c r="AC12" s="37">
        <f t="shared" si="5"/>
        <v>0</v>
      </c>
      <c r="AD12" s="167"/>
      <c r="AE12" s="37">
        <v>0</v>
      </c>
      <c r="AF12" s="179"/>
      <c r="AG12" s="6"/>
      <c r="AH12" s="143">
        <f t="shared" si="6"/>
        <v>0</v>
      </c>
      <c r="AI12" s="139">
        <f t="shared" si="7"/>
        <v>0</v>
      </c>
      <c r="AJ12" s="143">
        <f t="shared" si="8"/>
        <v>700</v>
      </c>
      <c r="AK12" s="139">
        <f t="shared" si="9"/>
        <v>0</v>
      </c>
      <c r="AL12" s="143">
        <f t="shared" si="10"/>
        <v>700</v>
      </c>
      <c r="AM12" s="147"/>
    </row>
    <row r="13" spans="1:39" thickBot="1">
      <c r="A13" s="1"/>
      <c r="B13" s="35" t="s">
        <v>39</v>
      </c>
      <c r="C13" s="167"/>
      <c r="D13" s="36">
        <v>0</v>
      </c>
      <c r="E13" s="37">
        <v>0</v>
      </c>
      <c r="F13" s="38">
        <f t="shared" si="4"/>
        <v>0</v>
      </c>
      <c r="G13" s="39">
        <v>0</v>
      </c>
      <c r="H13" s="40">
        <v>0</v>
      </c>
      <c r="I13" s="31">
        <f t="shared" si="0"/>
        <v>0</v>
      </c>
      <c r="J13" s="172"/>
      <c r="K13" s="31">
        <f t="shared" si="1"/>
        <v>10306800.000000034</v>
      </c>
      <c r="L13" s="41">
        <v>1924896.5809980556</v>
      </c>
      <c r="M13" s="42">
        <v>3401300.1946050264</v>
      </c>
      <c r="N13" s="45">
        <v>4980603.2243969515</v>
      </c>
      <c r="O13" s="135">
        <f t="shared" si="2"/>
        <v>0</v>
      </c>
      <c r="P13" s="44">
        <v>0</v>
      </c>
      <c r="Q13" s="43">
        <v>0</v>
      </c>
      <c r="R13" s="31">
        <f t="shared" si="11"/>
        <v>10306800.000000034</v>
      </c>
      <c r="S13" s="172"/>
      <c r="T13" s="37">
        <v>0</v>
      </c>
      <c r="U13" s="172"/>
      <c r="V13" s="37">
        <v>0</v>
      </c>
      <c r="W13" s="167"/>
      <c r="X13" s="36">
        <v>0</v>
      </c>
      <c r="Y13" s="37">
        <f t="shared" si="3"/>
        <v>0</v>
      </c>
      <c r="Z13" s="38">
        <v>0</v>
      </c>
      <c r="AA13" s="40">
        <v>0</v>
      </c>
      <c r="AB13" s="37">
        <v>0</v>
      </c>
      <c r="AC13" s="37">
        <f t="shared" si="5"/>
        <v>0</v>
      </c>
      <c r="AD13" s="167"/>
      <c r="AE13" s="37">
        <v>0</v>
      </c>
      <c r="AF13" s="179"/>
      <c r="AG13" s="6"/>
      <c r="AH13" s="143">
        <f t="shared" si="6"/>
        <v>0</v>
      </c>
      <c r="AI13" s="139">
        <f t="shared" si="7"/>
        <v>0</v>
      </c>
      <c r="AJ13" s="143">
        <f t="shared" si="8"/>
        <v>10306800.000000034</v>
      </c>
      <c r="AK13" s="139">
        <f t="shared" si="9"/>
        <v>0</v>
      </c>
      <c r="AL13" s="143">
        <f t="shared" si="10"/>
        <v>10306800.000000034</v>
      </c>
      <c r="AM13" s="147"/>
    </row>
    <row r="14" spans="1:39" thickBot="1">
      <c r="A14" s="1"/>
      <c r="B14" s="47" t="s">
        <v>40</v>
      </c>
      <c r="C14" s="168"/>
      <c r="D14" s="48">
        <f t="shared" ref="D14:I14" si="14">SUM(D6:D13)</f>
        <v>449778026.99999976</v>
      </c>
      <c r="E14" s="49">
        <f t="shared" si="14"/>
        <v>201310341.60000002</v>
      </c>
      <c r="F14" s="50">
        <f t="shared" si="14"/>
        <v>17150631.399999995</v>
      </c>
      <c r="G14" s="51">
        <f t="shared" si="14"/>
        <v>9378631.4000000004</v>
      </c>
      <c r="H14" s="52">
        <f t="shared" si="14"/>
        <v>7771999.9999999963</v>
      </c>
      <c r="I14" s="49">
        <f t="shared" si="14"/>
        <v>668238999.99999988</v>
      </c>
      <c r="J14" s="173"/>
      <c r="K14" s="53">
        <f>K6+K7+K8+K10+K13</f>
        <v>113500800.00000003</v>
      </c>
      <c r="L14" s="53">
        <f>L6+L7+L8+L10+L13</f>
        <v>34568121.760998033</v>
      </c>
      <c r="M14" s="53">
        <f>M6+M7+M8+M10+M13</f>
        <v>25951556.28460503</v>
      </c>
      <c r="N14" s="53">
        <f>N6+N7+N8+N10+N13</f>
        <v>52981121.954396978</v>
      </c>
      <c r="O14" s="53">
        <f>O6+O7+O8+O10+O11</f>
        <v>12932129.999999998</v>
      </c>
      <c r="P14" s="53">
        <f>P6+P7+P8+P10+P11</f>
        <v>611879.99999999988</v>
      </c>
      <c r="Q14" s="105">
        <f>Q6+Q7+Q8+Q10+Q11</f>
        <v>12320250</v>
      </c>
      <c r="R14" s="53">
        <f>R6+R7+R8+R10+R11</f>
        <v>116126130</v>
      </c>
      <c r="S14" s="173"/>
      <c r="T14" s="49">
        <f>T6+T7+T8+T10</f>
        <v>142461999.99999997</v>
      </c>
      <c r="U14" s="173"/>
      <c r="V14" s="49">
        <f>SUM(V6:V13)</f>
        <v>9484999.9999999907</v>
      </c>
      <c r="W14" s="168"/>
      <c r="X14" s="54">
        <f t="shared" ref="X14:AC14" si="15">X6+X7+X8+X10+X11</f>
        <v>344999.99999999994</v>
      </c>
      <c r="Y14" s="54">
        <f t="shared" si="15"/>
        <v>1276350</v>
      </c>
      <c r="Z14" s="54">
        <f t="shared" si="15"/>
        <v>993279.99999999977</v>
      </c>
      <c r="AA14" s="54">
        <f t="shared" si="15"/>
        <v>283070.00000000035</v>
      </c>
      <c r="AB14" s="54">
        <f t="shared" si="15"/>
        <v>26000</v>
      </c>
      <c r="AC14" s="54">
        <f t="shared" si="15"/>
        <v>1647350</v>
      </c>
      <c r="AD14" s="195"/>
      <c r="AE14" s="55">
        <f>AE6+AE7+AE8+AE10</f>
        <v>1579000.0000000005</v>
      </c>
      <c r="AF14" s="180"/>
      <c r="AG14" s="6"/>
      <c r="AH14" s="143">
        <f>SUM(AH6:AH13)</f>
        <v>668238999.99999988</v>
      </c>
      <c r="AI14" s="139">
        <f t="shared" si="7"/>
        <v>0</v>
      </c>
      <c r="AJ14" s="143">
        <f>SUM(AJ6:AJ13)</f>
        <v>282006980.00000006</v>
      </c>
      <c r="AK14" s="139" t="str">
        <f t="shared" si="9"/>
        <v>ATENTIE</v>
      </c>
      <c r="AL14" s="143">
        <f>AH14+AJ14</f>
        <v>950245980</v>
      </c>
    </row>
    <row r="15" spans="1:39" s="56" customFormat="1" thickBot="1">
      <c r="B15" s="57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60"/>
      <c r="AG15" s="60"/>
      <c r="AH15" s="141"/>
      <c r="AI15" s="141"/>
      <c r="AJ15" s="141"/>
      <c r="AK15" s="139"/>
      <c r="AL15" s="141"/>
      <c r="AM15" s="139"/>
    </row>
    <row r="16" spans="1:39" s="5" customFormat="1" ht="18.75" thickBot="1">
      <c r="A16" s="3"/>
      <c r="B16" s="207" t="s">
        <v>58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9"/>
      <c r="AE16" s="209"/>
      <c r="AF16" s="210"/>
      <c r="AG16" s="61"/>
      <c r="AH16" s="142"/>
      <c r="AI16" s="139"/>
      <c r="AJ16" s="140"/>
      <c r="AK16" s="139"/>
      <c r="AL16" s="143"/>
      <c r="AM16" s="142"/>
    </row>
    <row r="17" spans="1:39" ht="14.25" customHeight="1" thickBot="1">
      <c r="A17" s="1"/>
      <c r="B17" s="163" t="s">
        <v>41</v>
      </c>
      <c r="C17" s="167"/>
      <c r="D17" s="169" t="s">
        <v>2</v>
      </c>
      <c r="E17" s="170"/>
      <c r="F17" s="170"/>
      <c r="G17" s="170"/>
      <c r="H17" s="170"/>
      <c r="I17" s="171"/>
      <c r="J17" s="167"/>
      <c r="K17" s="174" t="s">
        <v>3</v>
      </c>
      <c r="L17" s="175"/>
      <c r="M17" s="175"/>
      <c r="N17" s="175"/>
      <c r="O17" s="175"/>
      <c r="P17" s="175"/>
      <c r="Q17" s="175"/>
      <c r="R17" s="176"/>
      <c r="S17" s="193"/>
      <c r="T17" s="177" t="s">
        <v>4</v>
      </c>
      <c r="U17" s="213"/>
      <c r="V17" s="177" t="s">
        <v>5</v>
      </c>
      <c r="W17" s="193"/>
      <c r="X17" s="174" t="s">
        <v>6</v>
      </c>
      <c r="Y17" s="175"/>
      <c r="Z17" s="175"/>
      <c r="AA17" s="175"/>
      <c r="AB17" s="175"/>
      <c r="AC17" s="176"/>
      <c r="AD17" s="193"/>
      <c r="AE17" s="177" t="s">
        <v>7</v>
      </c>
      <c r="AF17" s="171"/>
      <c r="AG17" s="62"/>
      <c r="AH17" s="143"/>
      <c r="AL17" s="143"/>
    </row>
    <row r="18" spans="1:39" ht="18.75" customHeight="1" thickBot="1">
      <c r="A18" s="1"/>
      <c r="B18" s="164"/>
      <c r="C18" s="167"/>
      <c r="D18" s="181" t="s">
        <v>8</v>
      </c>
      <c r="E18" s="183" t="s">
        <v>9</v>
      </c>
      <c r="F18" s="185" t="s">
        <v>10</v>
      </c>
      <c r="G18" s="186"/>
      <c r="H18" s="187"/>
      <c r="I18" s="188" t="s">
        <v>11</v>
      </c>
      <c r="J18" s="167"/>
      <c r="K18" s="190" t="s">
        <v>12</v>
      </c>
      <c r="L18" s="191"/>
      <c r="M18" s="191"/>
      <c r="N18" s="217"/>
      <c r="O18" s="220" t="s">
        <v>13</v>
      </c>
      <c r="P18" s="191"/>
      <c r="Q18" s="221"/>
      <c r="R18" s="198" t="s">
        <v>14</v>
      </c>
      <c r="S18" s="194"/>
      <c r="T18" s="178"/>
      <c r="U18" s="212"/>
      <c r="V18" s="178"/>
      <c r="W18" s="194"/>
      <c r="X18" s="200" t="s">
        <v>15</v>
      </c>
      <c r="Y18" s="202" t="s">
        <v>16</v>
      </c>
      <c r="Z18" s="203"/>
      <c r="AA18" s="204"/>
      <c r="AB18" s="222" t="s">
        <v>17</v>
      </c>
      <c r="AC18" s="177" t="s">
        <v>18</v>
      </c>
      <c r="AD18" s="194"/>
      <c r="AE18" s="178"/>
      <c r="AF18" s="215"/>
      <c r="AG18" s="62"/>
      <c r="AL18" s="143"/>
    </row>
    <row r="19" spans="1:39" s="19" customFormat="1" ht="33.75" thickBot="1">
      <c r="A19" s="7"/>
      <c r="B19" s="211"/>
      <c r="C19" s="167"/>
      <c r="D19" s="182"/>
      <c r="E19" s="184"/>
      <c r="F19" s="8" t="s">
        <v>19</v>
      </c>
      <c r="G19" s="9" t="s">
        <v>20</v>
      </c>
      <c r="H19" s="10" t="s">
        <v>21</v>
      </c>
      <c r="I19" s="189"/>
      <c r="J19" s="167"/>
      <c r="K19" s="11" t="s">
        <v>19</v>
      </c>
      <c r="L19" s="12" t="s">
        <v>22</v>
      </c>
      <c r="M19" s="13" t="s">
        <v>23</v>
      </c>
      <c r="N19" s="14" t="s">
        <v>24</v>
      </c>
      <c r="O19" s="11" t="s">
        <v>19</v>
      </c>
      <c r="P19" s="64" t="s">
        <v>25</v>
      </c>
      <c r="Q19" s="64" t="s">
        <v>26</v>
      </c>
      <c r="R19" s="199"/>
      <c r="S19" s="194"/>
      <c r="T19" s="196"/>
      <c r="U19" s="212"/>
      <c r="V19" s="196"/>
      <c r="W19" s="194"/>
      <c r="X19" s="201"/>
      <c r="Y19" s="17" t="s">
        <v>19</v>
      </c>
      <c r="Z19" s="18" t="s">
        <v>27</v>
      </c>
      <c r="AA19" s="14" t="s">
        <v>28</v>
      </c>
      <c r="AB19" s="223"/>
      <c r="AC19" s="178"/>
      <c r="AD19" s="194"/>
      <c r="AE19" s="196"/>
      <c r="AF19" s="215"/>
      <c r="AG19" s="62"/>
      <c r="AH19" s="145" t="s">
        <v>29</v>
      </c>
      <c r="AI19" s="139"/>
      <c r="AJ19" s="145" t="s">
        <v>30</v>
      </c>
      <c r="AK19" s="139"/>
      <c r="AL19" s="146" t="s">
        <v>31</v>
      </c>
      <c r="AM19" s="145"/>
    </row>
    <row r="20" spans="1:39" s="82" customFormat="1" ht="11.25">
      <c r="A20" s="65"/>
      <c r="B20" s="66" t="s">
        <v>42</v>
      </c>
      <c r="C20" s="167"/>
      <c r="D20" s="67">
        <v>0</v>
      </c>
      <c r="E20" s="67">
        <v>0</v>
      </c>
      <c r="F20" s="68">
        <f t="shared" ref="F20:F29" si="16">G20+H20</f>
        <v>0</v>
      </c>
      <c r="G20" s="69">
        <v>0</v>
      </c>
      <c r="H20" s="70">
        <v>0</v>
      </c>
      <c r="I20" s="71">
        <f>D20+E20+F20</f>
        <v>0</v>
      </c>
      <c r="J20" s="167"/>
      <c r="K20" s="72">
        <f>L20+M20+N20</f>
        <v>606868.71</v>
      </c>
      <c r="L20" s="68">
        <v>0</v>
      </c>
      <c r="M20" s="69">
        <v>606868.71</v>
      </c>
      <c r="N20" s="70">
        <v>0</v>
      </c>
      <c r="O20" s="73">
        <f>P20+Q20</f>
        <v>1510</v>
      </c>
      <c r="P20" s="68">
        <v>1510</v>
      </c>
      <c r="Q20" s="70">
        <v>0</v>
      </c>
      <c r="R20" s="74">
        <f>K20+O20</f>
        <v>608378.71</v>
      </c>
      <c r="S20" s="212"/>
      <c r="T20" s="75">
        <v>3089728.72</v>
      </c>
      <c r="U20" s="214"/>
      <c r="V20" s="40">
        <v>0</v>
      </c>
      <c r="W20" s="218"/>
      <c r="X20" s="67">
        <v>0</v>
      </c>
      <c r="Y20" s="76">
        <f>Z20+AA20</f>
        <v>24736.97</v>
      </c>
      <c r="Z20" s="77">
        <v>0</v>
      </c>
      <c r="AA20" s="78">
        <v>24736.97</v>
      </c>
      <c r="AB20" s="67">
        <v>0</v>
      </c>
      <c r="AC20" s="79">
        <f>X20+Y20+AB20</f>
        <v>24736.97</v>
      </c>
      <c r="AD20" s="167"/>
      <c r="AE20" s="80">
        <v>43113.32</v>
      </c>
      <c r="AF20" s="215"/>
      <c r="AG20" s="81"/>
      <c r="AH20" s="148">
        <f t="shared" ref="AH20:AH29" si="17">D20+E20+G20+H20</f>
        <v>0</v>
      </c>
      <c r="AI20" s="144">
        <f t="shared" ref="AI20:AI36" si="18">IF(I20=AH20,,"ATENTIE")</f>
        <v>0</v>
      </c>
      <c r="AJ20" s="148">
        <f>L20+M20+N20+P20+Q20+T20+V20+X20+Z20+AA20+AB20+AE20</f>
        <v>3765957.72</v>
      </c>
      <c r="AK20" s="144">
        <f>IF(R20+T20+V20+AC20+AE20=AJ20,,"ATENTIE")</f>
        <v>0</v>
      </c>
      <c r="AL20" s="148">
        <f>AH20+AJ20</f>
        <v>3765957.72</v>
      </c>
      <c r="AM20" s="144"/>
    </row>
    <row r="21" spans="1:39" ht="11.25">
      <c r="A21" s="1"/>
      <c r="B21" s="35" t="s">
        <v>43</v>
      </c>
      <c r="C21" s="167"/>
      <c r="D21" s="83">
        <v>42935005.439999983</v>
      </c>
      <c r="E21" s="83">
        <v>19095144.580000021</v>
      </c>
      <c r="F21" s="84">
        <f t="shared" si="16"/>
        <v>1710171.2000000011</v>
      </c>
      <c r="G21" s="85">
        <v>950779.05000000086</v>
      </c>
      <c r="H21" s="86">
        <v>759392.15000000014</v>
      </c>
      <c r="I21" s="87">
        <f t="shared" ref="I21:I29" si="19">D21+E21+F21</f>
        <v>63740321.220000006</v>
      </c>
      <c r="J21" s="167"/>
      <c r="K21" s="88">
        <f t="shared" ref="K21:K29" si="20">L21+M21+N21</f>
        <v>10435324.949999996</v>
      </c>
      <c r="L21" s="84">
        <v>3399387.5699999994</v>
      </c>
      <c r="M21" s="85">
        <v>2247381.0699999989</v>
      </c>
      <c r="N21" s="86">
        <v>4788556.3099999977</v>
      </c>
      <c r="O21" s="89">
        <f t="shared" ref="O21:O29" si="21">P21+Q21</f>
        <v>1087675.3</v>
      </c>
      <c r="P21" s="84">
        <v>50040</v>
      </c>
      <c r="Q21" s="86">
        <v>1037635.3</v>
      </c>
      <c r="R21" s="90">
        <f t="shared" ref="R21:R29" si="22">K21+O21</f>
        <v>11523000.249999996</v>
      </c>
      <c r="S21" s="212"/>
      <c r="T21" s="39">
        <f>15439643.15+245213.15</f>
        <v>15684856.300000001</v>
      </c>
      <c r="U21" s="214"/>
      <c r="V21" s="40">
        <v>898451.94</v>
      </c>
      <c r="W21" s="218"/>
      <c r="X21" s="83">
        <v>29962.160000000007</v>
      </c>
      <c r="Y21" s="91">
        <f t="shared" ref="Y21:Y29" si="23">Z21+AA21</f>
        <v>79742.22</v>
      </c>
      <c r="Z21" s="92">
        <v>50484.930000000008</v>
      </c>
      <c r="AA21" s="93">
        <v>29257.29</v>
      </c>
      <c r="AB21" s="83">
        <v>9401.09</v>
      </c>
      <c r="AC21" s="94">
        <f>X21+Y21+AB21</f>
        <v>119105.47</v>
      </c>
      <c r="AD21" s="167"/>
      <c r="AE21" s="37">
        <v>113462.22000000002</v>
      </c>
      <c r="AF21" s="215"/>
      <c r="AG21" s="62"/>
      <c r="AH21" s="143">
        <f t="shared" si="17"/>
        <v>63740321.220000006</v>
      </c>
      <c r="AI21" s="139">
        <f t="shared" si="18"/>
        <v>0</v>
      </c>
      <c r="AJ21" s="143">
        <f t="shared" ref="AJ21:AJ29" si="24">L21+M21+N21+P21+Q21+T21+V21+X21+Z21+AA21+AB21+AE21</f>
        <v>28338876.179999996</v>
      </c>
      <c r="AK21" s="139">
        <f t="shared" ref="AK21:AK36" si="25">IF(R21+T21+V21+AC21+AE21=AJ21,,"ATENTIE")</f>
        <v>0</v>
      </c>
      <c r="AL21" s="143">
        <f>AH21+AJ21</f>
        <v>92079197.400000006</v>
      </c>
    </row>
    <row r="22" spans="1:39" ht="11.25">
      <c r="A22" s="1"/>
      <c r="B22" s="95" t="s">
        <v>44</v>
      </c>
      <c r="C22" s="167"/>
      <c r="D22" s="83">
        <v>40588639.679999992</v>
      </c>
      <c r="E22" s="83">
        <v>18815218.810000006</v>
      </c>
      <c r="F22" s="84">
        <f t="shared" si="16"/>
        <v>1469164.7000000004</v>
      </c>
      <c r="G22" s="85">
        <v>816910.44000000029</v>
      </c>
      <c r="H22" s="86">
        <v>652254.26000000013</v>
      </c>
      <c r="I22" s="87">
        <f t="shared" si="19"/>
        <v>60873023.189999998</v>
      </c>
      <c r="J22" s="167"/>
      <c r="K22" s="88">
        <f t="shared" si="20"/>
        <v>9687457.0299999993</v>
      </c>
      <c r="L22" s="84">
        <v>3051617.72</v>
      </c>
      <c r="M22" s="85">
        <v>1984295.699999999</v>
      </c>
      <c r="N22" s="86">
        <v>4651543.6100000003</v>
      </c>
      <c r="O22" s="89">
        <f t="shared" si="21"/>
        <v>1027406.7999999999</v>
      </c>
      <c r="P22" s="84">
        <v>46440</v>
      </c>
      <c r="Q22" s="86">
        <v>980966.79999999993</v>
      </c>
      <c r="R22" s="90">
        <f t="shared" si="22"/>
        <v>10714863.83</v>
      </c>
      <c r="S22" s="212"/>
      <c r="T22" s="39">
        <f>16112451.21+260391.16</f>
        <v>16372842.370000001</v>
      </c>
      <c r="U22" s="214"/>
      <c r="V22" s="40">
        <v>835886.27</v>
      </c>
      <c r="W22" s="218"/>
      <c r="X22" s="83">
        <v>31273.280000000006</v>
      </c>
      <c r="Y22" s="91">
        <f t="shared" si="23"/>
        <v>151791.49</v>
      </c>
      <c r="Z22" s="92">
        <v>124495.38</v>
      </c>
      <c r="AA22" s="93">
        <v>27296.11</v>
      </c>
      <c r="AB22" s="83">
        <v>0</v>
      </c>
      <c r="AC22" s="94">
        <f>X22+Y22+AB22</f>
        <v>183064.77</v>
      </c>
      <c r="AD22" s="167"/>
      <c r="AE22" s="37">
        <v>103595.94</v>
      </c>
      <c r="AF22" s="215"/>
      <c r="AG22" s="62"/>
      <c r="AH22" s="143">
        <f t="shared" si="17"/>
        <v>60873023.18999999</v>
      </c>
      <c r="AI22" s="139">
        <f t="shared" si="18"/>
        <v>0</v>
      </c>
      <c r="AJ22" s="143">
        <f t="shared" si="24"/>
        <v>28210253.180000003</v>
      </c>
      <c r="AK22" s="139">
        <f t="shared" si="25"/>
        <v>0</v>
      </c>
      <c r="AL22" s="143">
        <f>AH22+AJ22</f>
        <v>89083276.36999999</v>
      </c>
    </row>
    <row r="23" spans="1:39" s="98" customFormat="1" ht="11.25">
      <c r="A23" s="96"/>
      <c r="B23" s="35" t="s">
        <v>45</v>
      </c>
      <c r="C23" s="167"/>
      <c r="D23" s="83">
        <v>43995079.280000009</v>
      </c>
      <c r="E23" s="83">
        <v>19166126.129999995</v>
      </c>
      <c r="F23" s="84">
        <f t="shared" si="16"/>
        <v>1608619.7099999995</v>
      </c>
      <c r="G23" s="85">
        <v>894256.55999999959</v>
      </c>
      <c r="H23" s="86">
        <v>714363.14999999979</v>
      </c>
      <c r="I23" s="87">
        <f t="shared" si="19"/>
        <v>64769825.120000005</v>
      </c>
      <c r="J23" s="167"/>
      <c r="K23" s="88">
        <f t="shared" si="20"/>
        <v>10326534.860000001</v>
      </c>
      <c r="L23" s="84">
        <v>3237399.4800000004</v>
      </c>
      <c r="M23" s="85">
        <v>2280005.4000000004</v>
      </c>
      <c r="N23" s="86">
        <v>4809129.9800000004</v>
      </c>
      <c r="O23" s="89">
        <f t="shared" si="21"/>
        <v>1103069.6000000001</v>
      </c>
      <c r="P23" s="84">
        <v>53718</v>
      </c>
      <c r="Q23" s="86">
        <v>1049351.6000000001</v>
      </c>
      <c r="R23" s="90">
        <f t="shared" si="22"/>
        <v>11429604.460000001</v>
      </c>
      <c r="S23" s="212"/>
      <c r="T23" s="39">
        <f>16943224.44+288628.82</f>
        <v>17231853.260000002</v>
      </c>
      <c r="U23" s="214"/>
      <c r="V23" s="97">
        <v>844939.09000000008</v>
      </c>
      <c r="W23" s="218"/>
      <c r="X23" s="83">
        <v>25942.140000000007</v>
      </c>
      <c r="Y23" s="91">
        <f t="shared" si="23"/>
        <v>110040.65999999999</v>
      </c>
      <c r="Z23" s="92">
        <v>101270.06999999999</v>
      </c>
      <c r="AA23" s="93">
        <v>8770.59</v>
      </c>
      <c r="AB23" s="83">
        <v>0</v>
      </c>
      <c r="AC23" s="94">
        <f>X23+Y23+AB23</f>
        <v>135982.79999999999</v>
      </c>
      <c r="AD23" s="167"/>
      <c r="AE23" s="37">
        <v>101951.56</v>
      </c>
      <c r="AF23" s="215"/>
      <c r="AG23" s="62"/>
      <c r="AH23" s="143">
        <f>D23+E23+G23+H23</f>
        <v>64769825.120000005</v>
      </c>
      <c r="AI23" s="139">
        <f t="shared" si="18"/>
        <v>0</v>
      </c>
      <c r="AJ23" s="143">
        <f t="shared" si="24"/>
        <v>29744331.170000002</v>
      </c>
      <c r="AK23" s="139">
        <f t="shared" si="25"/>
        <v>0</v>
      </c>
      <c r="AL23" s="143">
        <f>AH23+AJ23</f>
        <v>94514156.290000007</v>
      </c>
      <c r="AM23" s="144"/>
    </row>
    <row r="24" spans="1:39" ht="11.25">
      <c r="A24" s="1"/>
      <c r="B24" s="95" t="s">
        <v>46</v>
      </c>
      <c r="C24" s="167"/>
      <c r="D24" s="83">
        <v>42517387.010000005</v>
      </c>
      <c r="E24" s="83">
        <v>19369524.320000004</v>
      </c>
      <c r="F24" s="84">
        <f t="shared" si="16"/>
        <v>1475896.8399999999</v>
      </c>
      <c r="G24" s="85">
        <v>823372.45999999985</v>
      </c>
      <c r="H24" s="86">
        <v>652524.37999999989</v>
      </c>
      <c r="I24" s="87">
        <f t="shared" si="19"/>
        <v>63362808.170000017</v>
      </c>
      <c r="J24" s="167"/>
      <c r="K24" s="88">
        <f t="shared" si="20"/>
        <v>10621344.450000003</v>
      </c>
      <c r="L24" s="84">
        <v>3621634.2600000016</v>
      </c>
      <c r="M24" s="85">
        <v>2237871.3000000007</v>
      </c>
      <c r="N24" s="86">
        <v>4761838.8900000006</v>
      </c>
      <c r="O24" s="89">
        <f t="shared" si="21"/>
        <v>1092553.2000000002</v>
      </c>
      <c r="P24" s="84">
        <v>53760</v>
      </c>
      <c r="Q24" s="86">
        <v>1038793.2000000001</v>
      </c>
      <c r="R24" s="90">
        <f t="shared" si="22"/>
        <v>11713897.650000002</v>
      </c>
      <c r="S24" s="212"/>
      <c r="T24" s="39">
        <f>18010504.23+350460.83</f>
        <v>18360965.059999999</v>
      </c>
      <c r="U24" s="214"/>
      <c r="V24" s="97">
        <v>966093.27</v>
      </c>
      <c r="W24" s="218"/>
      <c r="X24" s="83">
        <v>29274.390000000003</v>
      </c>
      <c r="Y24" s="91">
        <f t="shared" si="23"/>
        <v>147835.85999999999</v>
      </c>
      <c r="Z24" s="92">
        <v>95066.89999999998</v>
      </c>
      <c r="AA24" s="93">
        <v>52768.959999999992</v>
      </c>
      <c r="AB24" s="83">
        <v>0</v>
      </c>
      <c r="AC24" s="94">
        <f t="shared" ref="AC24:AC29" si="26">X24+Y24+AB24</f>
        <v>177110.25</v>
      </c>
      <c r="AD24" s="167"/>
      <c r="AE24" s="37">
        <v>116750.97999999998</v>
      </c>
      <c r="AF24" s="215"/>
      <c r="AG24" s="62"/>
      <c r="AH24" s="143">
        <f t="shared" si="17"/>
        <v>63362808.170000017</v>
      </c>
      <c r="AI24" s="139">
        <f t="shared" si="18"/>
        <v>0</v>
      </c>
      <c r="AJ24" s="143">
        <f t="shared" si="24"/>
        <v>31334817.210000001</v>
      </c>
      <c r="AK24" s="139">
        <f t="shared" si="25"/>
        <v>0</v>
      </c>
      <c r="AL24" s="143">
        <f t="shared" ref="AL24:AL29" si="27">AH24+AJ24</f>
        <v>94697625.380000025</v>
      </c>
    </row>
    <row r="25" spans="1:39" ht="11.25">
      <c r="A25" s="1"/>
      <c r="B25" s="35" t="s">
        <v>47</v>
      </c>
      <c r="C25" s="167"/>
      <c r="D25" s="83">
        <v>39420908.320000008</v>
      </c>
      <c r="E25" s="83">
        <v>18341885.630000014</v>
      </c>
      <c r="F25" s="84">
        <f t="shared" si="16"/>
        <v>1480083.0100000009</v>
      </c>
      <c r="G25" s="85">
        <v>826533.8200000003</v>
      </c>
      <c r="H25" s="86">
        <v>653549.19000000064</v>
      </c>
      <c r="I25" s="87">
        <f t="shared" si="19"/>
        <v>59242876.960000016</v>
      </c>
      <c r="J25" s="167"/>
      <c r="K25" s="88">
        <f t="shared" si="20"/>
        <v>9411300.7600000016</v>
      </c>
      <c r="L25" s="84">
        <v>2972876.2400000012</v>
      </c>
      <c r="M25" s="85">
        <v>2023943.1700000011</v>
      </c>
      <c r="N25" s="86">
        <v>4414481.3499999996</v>
      </c>
      <c r="O25" s="89">
        <f t="shared" si="21"/>
        <v>989876.4</v>
      </c>
      <c r="P25" s="84">
        <v>43560</v>
      </c>
      <c r="Q25" s="86">
        <v>946316.4</v>
      </c>
      <c r="R25" s="90">
        <f t="shared" si="22"/>
        <v>10401177.160000002</v>
      </c>
      <c r="S25" s="212"/>
      <c r="T25" s="39">
        <f>17530826.14+397505.09</f>
        <v>17928331.23</v>
      </c>
      <c r="U25" s="214"/>
      <c r="V25" s="97">
        <v>866937.74000000034</v>
      </c>
      <c r="W25" s="218"/>
      <c r="X25" s="83">
        <v>30273.160000000011</v>
      </c>
      <c r="Y25" s="91">
        <f t="shared" si="23"/>
        <v>66097.13</v>
      </c>
      <c r="Z25" s="92">
        <v>54754.720000000001</v>
      </c>
      <c r="AA25" s="93">
        <v>11342.41</v>
      </c>
      <c r="AB25" s="83">
        <v>8953.42</v>
      </c>
      <c r="AC25" s="94">
        <f t="shared" si="26"/>
        <v>105323.71</v>
      </c>
      <c r="AD25" s="167"/>
      <c r="AE25" s="37">
        <v>133194.78000000003</v>
      </c>
      <c r="AF25" s="215"/>
      <c r="AG25" s="62"/>
      <c r="AH25" s="143">
        <f t="shared" si="17"/>
        <v>59242876.960000016</v>
      </c>
      <c r="AI25" s="139">
        <f t="shared" si="18"/>
        <v>0</v>
      </c>
      <c r="AJ25" s="143">
        <f t="shared" si="24"/>
        <v>29434964.620000005</v>
      </c>
      <c r="AK25" s="139">
        <f t="shared" si="25"/>
        <v>0</v>
      </c>
      <c r="AL25" s="143">
        <f t="shared" si="27"/>
        <v>88677841.580000013</v>
      </c>
    </row>
    <row r="26" spans="1:39" ht="11.25">
      <c r="A26" s="1"/>
      <c r="B26" s="95" t="s">
        <v>48</v>
      </c>
      <c r="C26" s="167"/>
      <c r="D26" s="83">
        <v>41925840.049999997</v>
      </c>
      <c r="E26" s="83">
        <v>17697402.680000003</v>
      </c>
      <c r="F26" s="84">
        <f t="shared" si="16"/>
        <v>1504065.47</v>
      </c>
      <c r="G26" s="85">
        <v>840553.93</v>
      </c>
      <c r="H26" s="86">
        <v>663511.53999999992</v>
      </c>
      <c r="I26" s="87">
        <f t="shared" si="19"/>
        <v>61127308.200000003</v>
      </c>
      <c r="J26" s="167"/>
      <c r="K26" s="88">
        <f t="shared" si="20"/>
        <v>10501251.970000001</v>
      </c>
      <c r="L26" s="84">
        <v>3249695.1600000015</v>
      </c>
      <c r="M26" s="85">
        <v>2324583.7699999996</v>
      </c>
      <c r="N26" s="86">
        <v>4926973.0399999991</v>
      </c>
      <c r="O26" s="89">
        <f t="shared" si="21"/>
        <v>1113507.6000000001</v>
      </c>
      <c r="P26" s="84">
        <v>53040</v>
      </c>
      <c r="Q26" s="86">
        <v>1060467.6000000001</v>
      </c>
      <c r="R26" s="90">
        <f t="shared" si="22"/>
        <v>11614759.57</v>
      </c>
      <c r="S26" s="212"/>
      <c r="T26" s="39">
        <v>18009058.499999985</v>
      </c>
      <c r="U26" s="214"/>
      <c r="V26" s="97">
        <v>886590.71999999986</v>
      </c>
      <c r="W26" s="218"/>
      <c r="X26" s="83">
        <v>22611.210000000006</v>
      </c>
      <c r="Y26" s="91">
        <f t="shared" si="23"/>
        <v>161813.18999999997</v>
      </c>
      <c r="Z26" s="92">
        <v>120527.32999999999</v>
      </c>
      <c r="AA26" s="93">
        <v>41285.859999999993</v>
      </c>
      <c r="AB26" s="83">
        <v>8505.75</v>
      </c>
      <c r="AC26" s="94">
        <f t="shared" si="26"/>
        <v>192930.14999999997</v>
      </c>
      <c r="AD26" s="167"/>
      <c r="AE26" s="37">
        <v>139772.29999999996</v>
      </c>
      <c r="AF26" s="215"/>
      <c r="AG26" s="62"/>
      <c r="AH26" s="143">
        <f t="shared" si="17"/>
        <v>61127308.200000003</v>
      </c>
      <c r="AI26" s="139">
        <f t="shared" si="18"/>
        <v>0</v>
      </c>
      <c r="AJ26" s="143">
        <f t="shared" si="24"/>
        <v>30843111.239999983</v>
      </c>
      <c r="AK26" s="139">
        <f t="shared" si="25"/>
        <v>0</v>
      </c>
      <c r="AL26" s="143">
        <f t="shared" si="27"/>
        <v>91970419.439999983</v>
      </c>
      <c r="AM26" s="141"/>
    </row>
    <row r="27" spans="1:39" ht="11.25">
      <c r="A27" s="1"/>
      <c r="B27" s="35" t="s">
        <v>49</v>
      </c>
      <c r="C27" s="167"/>
      <c r="D27" s="83">
        <v>34950206.319999993</v>
      </c>
      <c r="E27" s="83">
        <v>18214572.850000005</v>
      </c>
      <c r="F27" s="84">
        <f t="shared" si="16"/>
        <v>1306135.2200000002</v>
      </c>
      <c r="G27" s="85">
        <v>725429.08</v>
      </c>
      <c r="H27" s="86">
        <v>580706.14000000013</v>
      </c>
      <c r="I27" s="87">
        <f t="shared" si="19"/>
        <v>54470914.390000001</v>
      </c>
      <c r="J27" s="167"/>
      <c r="K27" s="88">
        <f t="shared" si="20"/>
        <v>9887624.8399999999</v>
      </c>
      <c r="L27" s="84">
        <v>2901181.6500000004</v>
      </c>
      <c r="M27" s="85">
        <v>2341669.4200000004</v>
      </c>
      <c r="N27" s="86">
        <v>4644773.7700000005</v>
      </c>
      <c r="O27" s="89">
        <f t="shared" si="21"/>
        <v>1138154</v>
      </c>
      <c r="P27" s="84">
        <v>54720</v>
      </c>
      <c r="Q27" s="86">
        <v>1083434</v>
      </c>
      <c r="R27" s="90">
        <f t="shared" si="22"/>
        <v>11025778.84</v>
      </c>
      <c r="S27" s="212"/>
      <c r="T27" s="39">
        <f>14707985.8+427136.15</f>
        <v>15135121.950000001</v>
      </c>
      <c r="U27" s="214"/>
      <c r="V27" s="97">
        <v>606354.01</v>
      </c>
      <c r="W27" s="218"/>
      <c r="X27" s="83">
        <v>15499.970000000001</v>
      </c>
      <c r="Y27" s="91">
        <f t="shared" si="23"/>
        <v>78320.820000000007</v>
      </c>
      <c r="Z27" s="92">
        <v>72684.62000000001</v>
      </c>
      <c r="AA27" s="93">
        <v>5636.2</v>
      </c>
      <c r="AB27" s="83">
        <v>0</v>
      </c>
      <c r="AC27" s="94">
        <f t="shared" si="26"/>
        <v>93820.790000000008</v>
      </c>
      <c r="AD27" s="167"/>
      <c r="AE27" s="37">
        <v>141748.18000000002</v>
      </c>
      <c r="AF27" s="215"/>
      <c r="AG27" s="62"/>
      <c r="AH27" s="143">
        <f t="shared" si="17"/>
        <v>54470914.390000001</v>
      </c>
      <c r="AI27" s="139">
        <f t="shared" si="18"/>
        <v>0</v>
      </c>
      <c r="AJ27" s="143">
        <f t="shared" si="24"/>
        <v>27002823.77</v>
      </c>
      <c r="AK27" s="139">
        <f t="shared" si="25"/>
        <v>0</v>
      </c>
      <c r="AL27" s="143">
        <f t="shared" si="27"/>
        <v>81473738.159999996</v>
      </c>
    </row>
    <row r="28" spans="1:39" ht="11.25">
      <c r="A28" s="1"/>
      <c r="B28" s="95" t="s">
        <v>50</v>
      </c>
      <c r="C28" s="167"/>
      <c r="D28" s="83">
        <v>29530018.049999993</v>
      </c>
      <c r="E28" s="83">
        <v>17400414.060000002</v>
      </c>
      <c r="F28" s="84">
        <f t="shared" si="16"/>
        <v>1092274.8900000001</v>
      </c>
      <c r="G28" s="85">
        <v>606801.81000000029</v>
      </c>
      <c r="H28" s="86">
        <v>485473.07999999996</v>
      </c>
      <c r="I28" s="87">
        <f t="shared" si="19"/>
        <v>48022707</v>
      </c>
      <c r="J28" s="167"/>
      <c r="K28" s="88">
        <f t="shared" si="20"/>
        <v>8697317.879999999</v>
      </c>
      <c r="L28" s="84">
        <v>2656043.6299999994</v>
      </c>
      <c r="M28" s="85">
        <v>1881670.4800000002</v>
      </c>
      <c r="N28" s="86">
        <v>4159603.7699999991</v>
      </c>
      <c r="O28" s="89">
        <f t="shared" si="21"/>
        <v>958529.72000000009</v>
      </c>
      <c r="P28" s="84">
        <v>43680</v>
      </c>
      <c r="Q28" s="86">
        <v>914849.72000000009</v>
      </c>
      <c r="R28" s="90">
        <f t="shared" si="22"/>
        <v>9655847.5999999996</v>
      </c>
      <c r="S28" s="212"/>
      <c r="T28" s="39">
        <f>759037.65+14689546.51</f>
        <v>15448584.16</v>
      </c>
      <c r="U28" s="214"/>
      <c r="V28" s="99">
        <v>565334.97999999986</v>
      </c>
      <c r="W28" s="218"/>
      <c r="X28" s="100">
        <v>18444.190000000002</v>
      </c>
      <c r="Y28" s="91">
        <f t="shared" si="23"/>
        <v>136865.03999999998</v>
      </c>
      <c r="Z28" s="101">
        <v>115214.15999999999</v>
      </c>
      <c r="AA28" s="102">
        <v>21650.880000000001</v>
      </c>
      <c r="AB28" s="103">
        <v>1921.7</v>
      </c>
      <c r="AC28" s="94">
        <f t="shared" si="26"/>
        <v>157230.93</v>
      </c>
      <c r="AD28" s="167"/>
      <c r="AE28" s="37">
        <v>99802.290000000023</v>
      </c>
      <c r="AF28" s="215"/>
      <c r="AG28" s="62"/>
      <c r="AH28" s="143">
        <f t="shared" si="17"/>
        <v>48022707</v>
      </c>
      <c r="AI28" s="139">
        <f t="shared" si="18"/>
        <v>0</v>
      </c>
      <c r="AJ28" s="143">
        <f t="shared" si="24"/>
        <v>25926799.959999997</v>
      </c>
      <c r="AK28" s="139">
        <f t="shared" si="25"/>
        <v>0</v>
      </c>
      <c r="AL28" s="143">
        <f t="shared" si="27"/>
        <v>73949506.959999993</v>
      </c>
    </row>
    <row r="29" spans="1:39" thickBot="1">
      <c r="A29" s="1"/>
      <c r="B29" s="35" t="s">
        <v>51</v>
      </c>
      <c r="C29" s="167"/>
      <c r="D29" s="83">
        <v>32195610.799999993</v>
      </c>
      <c r="E29" s="83">
        <v>16861526.309999999</v>
      </c>
      <c r="F29" s="84">
        <f t="shared" si="16"/>
        <v>1172807.4100000001</v>
      </c>
      <c r="G29" s="85">
        <v>651873.84999999986</v>
      </c>
      <c r="H29" s="86">
        <v>520933.56000000023</v>
      </c>
      <c r="I29" s="87">
        <f t="shared" si="19"/>
        <v>50229944.519999996</v>
      </c>
      <c r="J29" s="167"/>
      <c r="K29" s="88">
        <f t="shared" si="20"/>
        <v>9754681.6799999997</v>
      </c>
      <c r="L29" s="84">
        <v>2979398.9899999993</v>
      </c>
      <c r="M29" s="85">
        <v>2144925.3499999996</v>
      </c>
      <c r="N29" s="86">
        <v>4630357.34</v>
      </c>
      <c r="O29" s="89">
        <f t="shared" si="21"/>
        <v>1089650.22</v>
      </c>
      <c r="P29" s="84">
        <v>55440</v>
      </c>
      <c r="Q29" s="86">
        <v>1034210.22</v>
      </c>
      <c r="R29" s="90">
        <f t="shared" si="22"/>
        <v>10844331.9</v>
      </c>
      <c r="S29" s="212"/>
      <c r="T29" s="39">
        <f>14529897.95+780355.93</f>
        <v>15310253.879999999</v>
      </c>
      <c r="U29" s="214"/>
      <c r="V29" s="99">
        <v>605595.35</v>
      </c>
      <c r="W29" s="218"/>
      <c r="X29" s="83">
        <v>17844.640000000003</v>
      </c>
      <c r="Y29" s="91">
        <f t="shared" si="23"/>
        <v>72313.850000000006</v>
      </c>
      <c r="Z29" s="92">
        <v>61763.05</v>
      </c>
      <c r="AA29" s="93">
        <v>10550.8</v>
      </c>
      <c r="AB29" s="83">
        <v>9289.2000000000007</v>
      </c>
      <c r="AC29" s="94">
        <f t="shared" si="26"/>
        <v>99447.69</v>
      </c>
      <c r="AD29" s="167"/>
      <c r="AE29" s="37">
        <v>147533.82000000004</v>
      </c>
      <c r="AF29" s="215"/>
      <c r="AG29" s="62"/>
      <c r="AH29" s="143">
        <f t="shared" si="17"/>
        <v>50229944.519999996</v>
      </c>
      <c r="AI29" s="139">
        <f t="shared" si="18"/>
        <v>0</v>
      </c>
      <c r="AJ29" s="143">
        <f t="shared" si="24"/>
        <v>27007162.640000004</v>
      </c>
      <c r="AK29" s="139">
        <f t="shared" si="25"/>
        <v>0</v>
      </c>
      <c r="AL29" s="143">
        <f t="shared" si="27"/>
        <v>77237107.159999996</v>
      </c>
    </row>
    <row r="30" spans="1:39" thickBot="1">
      <c r="A30" s="1"/>
      <c r="B30" s="104" t="s">
        <v>40</v>
      </c>
      <c r="C30" s="168"/>
      <c r="D30" s="50">
        <f t="shared" ref="D30:I30" si="28">SUM(D20:D29)</f>
        <v>348058694.94999999</v>
      </c>
      <c r="E30" s="50">
        <f t="shared" si="28"/>
        <v>164961815.37000006</v>
      </c>
      <c r="F30" s="50">
        <f t="shared" si="28"/>
        <v>12819218.450000003</v>
      </c>
      <c r="G30" s="50">
        <f t="shared" si="28"/>
        <v>7136511.0000000009</v>
      </c>
      <c r="H30" s="50">
        <f t="shared" si="28"/>
        <v>5682707.4500000011</v>
      </c>
      <c r="I30" s="50">
        <f t="shared" si="28"/>
        <v>525839728.76999998</v>
      </c>
      <c r="J30" s="168"/>
      <c r="K30" s="105">
        <f t="shared" ref="K30:R30" si="29">SUM(K20:K29)</f>
        <v>89929707.129999995</v>
      </c>
      <c r="L30" s="106">
        <f t="shared" si="29"/>
        <v>28069234.700000003</v>
      </c>
      <c r="M30" s="107">
        <f t="shared" si="29"/>
        <v>20073214.369999997</v>
      </c>
      <c r="N30" s="108">
        <f t="shared" si="29"/>
        <v>41787258.060000002</v>
      </c>
      <c r="O30" s="105">
        <f t="shared" si="29"/>
        <v>9601932.8400000017</v>
      </c>
      <c r="P30" s="106">
        <f t="shared" si="29"/>
        <v>455908</v>
      </c>
      <c r="Q30" s="108">
        <f t="shared" si="29"/>
        <v>9146024.8399999999</v>
      </c>
      <c r="R30" s="105">
        <f t="shared" si="29"/>
        <v>99531639.970000014</v>
      </c>
      <c r="S30" s="195"/>
      <c r="T30" s="105">
        <f>SUM(T20:T29)</f>
        <v>152571595.43000001</v>
      </c>
      <c r="U30" s="195"/>
      <c r="V30" s="53">
        <f>SUM(V20:V29)</f>
        <v>7076183.3699999992</v>
      </c>
      <c r="W30" s="219"/>
      <c r="X30" s="53">
        <f t="shared" ref="X30:AC30" si="30">SUM(X20:X29)</f>
        <v>221125.14000000004</v>
      </c>
      <c r="Y30" s="105">
        <f t="shared" si="30"/>
        <v>1029557.2299999999</v>
      </c>
      <c r="Z30" s="106">
        <f t="shared" si="30"/>
        <v>796261.16</v>
      </c>
      <c r="AA30" s="109">
        <f t="shared" si="30"/>
        <v>233296.06999999998</v>
      </c>
      <c r="AB30" s="105">
        <f t="shared" si="30"/>
        <v>38071.160000000003</v>
      </c>
      <c r="AC30" s="110">
        <f t="shared" si="30"/>
        <v>1288753.5299999998</v>
      </c>
      <c r="AD30" s="219"/>
      <c r="AE30" s="105">
        <f>SUM(AE20:AE29)</f>
        <v>1140925.3900000001</v>
      </c>
      <c r="AF30" s="216"/>
      <c r="AG30" s="62"/>
      <c r="AH30" s="143">
        <f>SUM(AH20:AH29)</f>
        <v>525839728.76999998</v>
      </c>
      <c r="AI30" s="139">
        <f t="shared" si="18"/>
        <v>0</v>
      </c>
      <c r="AJ30" s="143">
        <f>SUM(AJ20:AJ29)</f>
        <v>261609097.69000003</v>
      </c>
      <c r="AK30" s="139">
        <f t="shared" si="25"/>
        <v>0</v>
      </c>
      <c r="AL30" s="143">
        <f>AH30+AJ30</f>
        <v>787448826.46000004</v>
      </c>
    </row>
    <row r="31" spans="1:39" thickBot="1">
      <c r="A31" s="1"/>
      <c r="B31" s="63"/>
      <c r="C31" s="1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143"/>
      <c r="AI31" s="143"/>
      <c r="AJ31" s="143"/>
      <c r="AK31" s="143"/>
      <c r="AL31" s="143"/>
    </row>
    <row r="32" spans="1:39" s="112" customFormat="1" ht="18.75" thickBot="1">
      <c r="A32" s="3"/>
      <c r="B32" s="3"/>
      <c r="C32" s="224" t="s">
        <v>52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6"/>
      <c r="AG32" s="111"/>
      <c r="AH32" s="143"/>
      <c r="AI32" s="139"/>
      <c r="AJ32" s="143"/>
      <c r="AK32" s="139"/>
      <c r="AL32" s="143"/>
      <c r="AM32" s="142"/>
    </row>
    <row r="33" spans="1:39" s="114" customFormat="1" ht="14.25" customHeight="1" thickBot="1">
      <c r="A33" s="1"/>
      <c r="B33" s="6"/>
      <c r="C33" s="113"/>
      <c r="D33" s="169" t="s">
        <v>2</v>
      </c>
      <c r="E33" s="170"/>
      <c r="F33" s="170"/>
      <c r="G33" s="170"/>
      <c r="H33" s="170"/>
      <c r="I33" s="171"/>
      <c r="J33" s="172"/>
      <c r="K33" s="174" t="s">
        <v>3</v>
      </c>
      <c r="L33" s="175"/>
      <c r="M33" s="175"/>
      <c r="N33" s="175"/>
      <c r="O33" s="175"/>
      <c r="P33" s="175"/>
      <c r="Q33" s="175"/>
      <c r="R33" s="176"/>
      <c r="S33" s="172"/>
      <c r="T33" s="177" t="s">
        <v>4</v>
      </c>
      <c r="U33" s="227"/>
      <c r="V33" s="177" t="s">
        <v>5</v>
      </c>
      <c r="W33" s="172"/>
      <c r="X33" s="174" t="s">
        <v>6</v>
      </c>
      <c r="Y33" s="175"/>
      <c r="Z33" s="175"/>
      <c r="AA33" s="175"/>
      <c r="AB33" s="175"/>
      <c r="AC33" s="176"/>
      <c r="AD33" s="229"/>
      <c r="AE33" s="177" t="s">
        <v>7</v>
      </c>
      <c r="AF33" s="229"/>
      <c r="AG33" s="62"/>
      <c r="AH33" s="143"/>
      <c r="AI33" s="139"/>
      <c r="AJ33" s="143"/>
      <c r="AK33" s="139"/>
      <c r="AL33" s="143"/>
      <c r="AM33" s="143"/>
    </row>
    <row r="34" spans="1:39" s="114" customFormat="1" ht="18.75" customHeight="1" thickBot="1">
      <c r="A34" s="1"/>
      <c r="B34" s="6"/>
      <c r="C34" s="113"/>
      <c r="D34" s="181" t="s">
        <v>8</v>
      </c>
      <c r="E34" s="183" t="s">
        <v>9</v>
      </c>
      <c r="F34" s="185" t="s">
        <v>10</v>
      </c>
      <c r="G34" s="186"/>
      <c r="H34" s="187"/>
      <c r="I34" s="188" t="s">
        <v>11</v>
      </c>
      <c r="J34" s="172"/>
      <c r="K34" s="190" t="s">
        <v>12</v>
      </c>
      <c r="L34" s="191"/>
      <c r="M34" s="191"/>
      <c r="N34" s="217"/>
      <c r="O34" s="220" t="s">
        <v>13</v>
      </c>
      <c r="P34" s="191"/>
      <c r="Q34" s="221"/>
      <c r="R34" s="198" t="s">
        <v>14</v>
      </c>
      <c r="S34" s="172"/>
      <c r="T34" s="178"/>
      <c r="U34" s="227"/>
      <c r="V34" s="178"/>
      <c r="W34" s="172"/>
      <c r="X34" s="200" t="s">
        <v>15</v>
      </c>
      <c r="Y34" s="202" t="s">
        <v>16</v>
      </c>
      <c r="Z34" s="203"/>
      <c r="AA34" s="204"/>
      <c r="AB34" s="205" t="s">
        <v>17</v>
      </c>
      <c r="AC34" s="177" t="s">
        <v>18</v>
      </c>
      <c r="AD34" s="230"/>
      <c r="AE34" s="178"/>
      <c r="AF34" s="230"/>
      <c r="AG34" s="62"/>
      <c r="AH34" s="139"/>
      <c r="AI34" s="139"/>
      <c r="AJ34" s="139"/>
      <c r="AK34" s="139"/>
      <c r="AL34" s="143"/>
      <c r="AM34" s="139"/>
    </row>
    <row r="35" spans="1:39" s="114" customFormat="1" ht="33.75" thickBot="1">
      <c r="A35" s="115"/>
      <c r="B35" s="6"/>
      <c r="C35" s="113"/>
      <c r="D35" s="232"/>
      <c r="E35" s="233"/>
      <c r="F35" s="116" t="s">
        <v>19</v>
      </c>
      <c r="G35" s="117" t="s">
        <v>20</v>
      </c>
      <c r="H35" s="118" t="s">
        <v>21</v>
      </c>
      <c r="I35" s="234"/>
      <c r="J35" s="172"/>
      <c r="K35" s="119" t="s">
        <v>19</v>
      </c>
      <c r="L35" s="120" t="s">
        <v>22</v>
      </c>
      <c r="M35" s="121" t="s">
        <v>23</v>
      </c>
      <c r="N35" s="122" t="s">
        <v>24</v>
      </c>
      <c r="O35" s="119" t="s">
        <v>19</v>
      </c>
      <c r="P35" s="123" t="s">
        <v>25</v>
      </c>
      <c r="Q35" s="123" t="s">
        <v>26</v>
      </c>
      <c r="R35" s="199"/>
      <c r="S35" s="172"/>
      <c r="T35" s="196"/>
      <c r="U35" s="227"/>
      <c r="V35" s="196"/>
      <c r="W35" s="172"/>
      <c r="X35" s="235"/>
      <c r="Y35" s="124" t="s">
        <v>19</v>
      </c>
      <c r="Z35" s="125" t="s">
        <v>27</v>
      </c>
      <c r="AA35" s="122" t="s">
        <v>28</v>
      </c>
      <c r="AB35" s="236"/>
      <c r="AC35" s="196"/>
      <c r="AD35" s="230"/>
      <c r="AE35" s="196"/>
      <c r="AF35" s="230"/>
      <c r="AG35" s="62"/>
      <c r="AH35" s="145" t="s">
        <v>29</v>
      </c>
      <c r="AI35" s="139"/>
      <c r="AJ35" s="145" t="s">
        <v>30</v>
      </c>
      <c r="AK35" s="139"/>
      <c r="AL35" s="146" t="s">
        <v>31</v>
      </c>
      <c r="AM35" s="139"/>
    </row>
    <row r="36" spans="1:39" s="114" customFormat="1" thickBot="1">
      <c r="A36" s="115"/>
      <c r="B36" s="126"/>
      <c r="C36" s="127"/>
      <c r="D36" s="128">
        <f t="shared" ref="D36:I36" si="31">D14-D30</f>
        <v>101719332.04999977</v>
      </c>
      <c r="E36" s="128">
        <f t="shared" si="31"/>
        <v>36348526.229999959</v>
      </c>
      <c r="F36" s="128">
        <f t="shared" si="31"/>
        <v>4331412.9499999918</v>
      </c>
      <c r="G36" s="128">
        <f t="shared" si="31"/>
        <v>2242120.3999999994</v>
      </c>
      <c r="H36" s="128">
        <f t="shared" si="31"/>
        <v>2089292.5499999952</v>
      </c>
      <c r="I36" s="129">
        <f t="shared" si="31"/>
        <v>142399271.2299999</v>
      </c>
      <c r="J36" s="173"/>
      <c r="K36" s="128">
        <f t="shared" ref="K36:R36" si="32">K14-K30</f>
        <v>23571092.870000035</v>
      </c>
      <c r="L36" s="128">
        <f t="shared" si="32"/>
        <v>6498887.06099803</v>
      </c>
      <c r="M36" s="128">
        <f t="shared" si="32"/>
        <v>5878341.9146050327</v>
      </c>
      <c r="N36" s="128">
        <f t="shared" si="32"/>
        <v>11193863.894396976</v>
      </c>
      <c r="O36" s="128">
        <f t="shared" si="32"/>
        <v>3330197.1599999964</v>
      </c>
      <c r="P36" s="128">
        <f t="shared" si="32"/>
        <v>155971.99999999988</v>
      </c>
      <c r="Q36" s="128">
        <f t="shared" si="32"/>
        <v>3174225.16</v>
      </c>
      <c r="R36" s="128">
        <f t="shared" si="32"/>
        <v>16594490.029999986</v>
      </c>
      <c r="S36" s="173"/>
      <c r="T36" s="154">
        <f>T14-T30</f>
        <v>-10109595.430000037</v>
      </c>
      <c r="U36" s="228"/>
      <c r="V36" s="129">
        <f>V14-V30</f>
        <v>2408816.6299999915</v>
      </c>
      <c r="W36" s="173"/>
      <c r="X36" s="130">
        <f t="shared" ref="X36:AC36" si="33">X14-X30</f>
        <v>123874.8599999999</v>
      </c>
      <c r="Y36" s="130">
        <f t="shared" si="33"/>
        <v>246792.77000000014</v>
      </c>
      <c r="Z36" s="128">
        <f t="shared" si="33"/>
        <v>197018.83999999973</v>
      </c>
      <c r="AA36" s="131">
        <f t="shared" si="33"/>
        <v>49773.930000000371</v>
      </c>
      <c r="AB36" s="155">
        <f t="shared" si="33"/>
        <v>-12071.160000000003</v>
      </c>
      <c r="AC36" s="129">
        <f t="shared" si="33"/>
        <v>358596.4700000002</v>
      </c>
      <c r="AD36" s="231"/>
      <c r="AE36" s="129">
        <f>AE14-AE30</f>
        <v>438074.61000000034</v>
      </c>
      <c r="AF36" s="231"/>
      <c r="AG36" s="62"/>
      <c r="AH36" s="143">
        <f>D36+E36+G36+H36</f>
        <v>142399271.22999972</v>
      </c>
      <c r="AI36" s="139">
        <f t="shared" si="18"/>
        <v>0</v>
      </c>
      <c r="AJ36" s="143">
        <f>L36+M36+N36+P36+Q36+T36+V36+X36+Z36+AA36+AB36+AE36</f>
        <v>19997182.309999991</v>
      </c>
      <c r="AK36" s="139" t="str">
        <f t="shared" si="25"/>
        <v>ATENTIE</v>
      </c>
      <c r="AL36" s="143">
        <f>AH36+AJ36</f>
        <v>162396453.53999972</v>
      </c>
      <c r="AM36" s="139"/>
    </row>
    <row r="37" spans="1:39" s="143" customFormat="1" ht="11.25"/>
    <row r="38" spans="1:39" s="139" customFormat="1" ht="11.25">
      <c r="B38" s="146" t="s">
        <v>41</v>
      </c>
      <c r="C38" s="143"/>
      <c r="D38" s="150" t="s">
        <v>53</v>
      </c>
      <c r="E38" s="150" t="s">
        <v>54</v>
      </c>
      <c r="F38" s="150" t="s">
        <v>55</v>
      </c>
      <c r="G38" s="150" t="s">
        <v>56</v>
      </c>
      <c r="H38" s="150" t="s">
        <v>57</v>
      </c>
      <c r="I38" s="143"/>
      <c r="J38" s="143"/>
      <c r="AH38" s="143"/>
      <c r="AJ38" s="143"/>
    </row>
    <row r="39" spans="1:39" s="139" customFormat="1" ht="11.25">
      <c r="B39" s="151">
        <v>1</v>
      </c>
      <c r="C39" s="143"/>
      <c r="D39" s="150">
        <v>10336848.690000001</v>
      </c>
      <c r="E39" s="150">
        <v>15428166.719999997</v>
      </c>
      <c r="F39" s="150">
        <v>16102339.460000018</v>
      </c>
      <c r="G39" s="150">
        <v>1067650.5700000005</v>
      </c>
      <c r="H39" s="143">
        <f>D39+E39+F39+G39</f>
        <v>42935005.440000013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X39" s="143"/>
      <c r="Y39" s="143"/>
      <c r="Z39" s="143"/>
      <c r="AA39" s="143"/>
      <c r="AB39" s="143"/>
      <c r="AC39" s="143"/>
      <c r="AD39" s="143"/>
      <c r="AE39" s="143"/>
      <c r="AH39" s="143"/>
      <c r="AJ39" s="143"/>
      <c r="AL39" s="143"/>
    </row>
    <row r="40" spans="1:39" s="139" customFormat="1" ht="11.25">
      <c r="B40" s="139">
        <v>2</v>
      </c>
      <c r="C40" s="143"/>
      <c r="D40" s="150">
        <v>9680971.5299999993</v>
      </c>
      <c r="E40" s="150">
        <v>14391606.339999998</v>
      </c>
      <c r="F40" s="150">
        <v>15376118.160000002</v>
      </c>
      <c r="G40" s="150">
        <v>1139943.649999999</v>
      </c>
      <c r="H40" s="143">
        <f t="shared" ref="H40:H50" si="34">D40+E40+F40+G40</f>
        <v>40588639.68</v>
      </c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</row>
    <row r="41" spans="1:39" s="139" customFormat="1" ht="11.25">
      <c r="B41" s="139">
        <v>3</v>
      </c>
      <c r="C41" s="143"/>
      <c r="D41" s="150">
        <v>10344427.130000001</v>
      </c>
      <c r="E41" s="150">
        <v>15611748.780000005</v>
      </c>
      <c r="F41" s="150">
        <v>16823851.380000006</v>
      </c>
      <c r="G41" s="150">
        <v>1215051.9900000002</v>
      </c>
      <c r="H41" s="143">
        <f t="shared" si="34"/>
        <v>43995079.280000009</v>
      </c>
      <c r="I41" s="143"/>
      <c r="K41" s="143"/>
      <c r="P41" s="237"/>
      <c r="Z41" s="143"/>
      <c r="AE41" s="143"/>
      <c r="AH41" s="143"/>
      <c r="AJ41" s="143"/>
      <c r="AK41" s="143"/>
    </row>
    <row r="42" spans="1:39" s="139" customFormat="1" ht="11.25">
      <c r="B42" s="139">
        <v>4</v>
      </c>
      <c r="C42" s="143"/>
      <c r="D42" s="150">
        <v>9858188.9499999993</v>
      </c>
      <c r="E42" s="150">
        <v>15184697.270000007</v>
      </c>
      <c r="F42" s="150">
        <v>16494644.899999999</v>
      </c>
      <c r="G42" s="150">
        <v>979855.8899999999</v>
      </c>
      <c r="H42" s="143">
        <f t="shared" si="34"/>
        <v>42517387.010000005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E42" s="143"/>
      <c r="AH42" s="143"/>
      <c r="AJ42" s="143"/>
      <c r="AK42" s="143"/>
      <c r="AL42" s="143"/>
    </row>
    <row r="43" spans="1:39" s="139" customFormat="1" ht="11.25">
      <c r="B43" s="139">
        <v>5</v>
      </c>
      <c r="C43" s="143"/>
      <c r="D43" s="150">
        <v>9318678.9799999967</v>
      </c>
      <c r="E43" s="150">
        <v>14132050.300000008</v>
      </c>
      <c r="F43" s="150">
        <v>15040174.100000016</v>
      </c>
      <c r="G43" s="150">
        <v>930004.94000000006</v>
      </c>
      <c r="H43" s="143">
        <f t="shared" si="34"/>
        <v>39420908.320000023</v>
      </c>
      <c r="I43" s="143"/>
      <c r="J43" s="143"/>
      <c r="K43" s="143"/>
      <c r="L43" s="143"/>
      <c r="M43" s="143"/>
      <c r="N43" s="143"/>
      <c r="O43" s="143"/>
      <c r="P43" s="143"/>
      <c r="Q43" s="143"/>
      <c r="R43" s="238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E43" s="143"/>
    </row>
    <row r="44" spans="1:39" s="139" customFormat="1" ht="11.25">
      <c r="B44" s="139">
        <v>6</v>
      </c>
      <c r="C44" s="143"/>
      <c r="D44" s="150">
        <v>9394312.230000006</v>
      </c>
      <c r="E44" s="150">
        <v>14923611.030000001</v>
      </c>
      <c r="F44" s="150">
        <v>16656054.77</v>
      </c>
      <c r="G44" s="150">
        <v>951862.02000000014</v>
      </c>
      <c r="H44" s="143">
        <f t="shared" si="34"/>
        <v>41925840.050000004</v>
      </c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</row>
    <row r="45" spans="1:39" s="139" customFormat="1" ht="11.25">
      <c r="B45" s="139">
        <v>7</v>
      </c>
      <c r="C45" s="143"/>
      <c r="D45" s="150">
        <v>8419921.3300000001</v>
      </c>
      <c r="E45" s="150">
        <v>12727981.720000004</v>
      </c>
      <c r="F45" s="150">
        <v>13141857.590000004</v>
      </c>
      <c r="G45" s="150">
        <v>660445.68000000005</v>
      </c>
      <c r="H45" s="143">
        <f>D45+E45+F45+G45</f>
        <v>34950206.320000008</v>
      </c>
      <c r="I45" s="143"/>
      <c r="J45" s="143"/>
      <c r="K45" s="149"/>
      <c r="L45" s="152"/>
      <c r="M45" s="143"/>
      <c r="N45" s="143"/>
      <c r="O45" s="149"/>
      <c r="P45" s="143"/>
      <c r="T45" s="143"/>
      <c r="V45" s="143"/>
    </row>
    <row r="46" spans="1:39" s="139" customFormat="1" ht="11.25">
      <c r="B46" s="139">
        <v>8</v>
      </c>
      <c r="C46" s="143"/>
      <c r="D46" s="150">
        <v>7010921.6299999999</v>
      </c>
      <c r="E46" s="150">
        <v>10605790.050000006</v>
      </c>
      <c r="F46" s="150">
        <v>11276507.969999999</v>
      </c>
      <c r="G46" s="150">
        <v>636798.4</v>
      </c>
      <c r="H46" s="143">
        <f t="shared" si="34"/>
        <v>29530018.050000004</v>
      </c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</row>
    <row r="47" spans="1:39" s="139" customFormat="1" ht="11.25">
      <c r="B47" s="139">
        <v>9</v>
      </c>
      <c r="C47" s="143"/>
      <c r="D47" s="150">
        <v>7715970.1299999999</v>
      </c>
      <c r="E47" s="150">
        <v>11835397.430000003</v>
      </c>
      <c r="F47" s="150">
        <v>11825415.240000002</v>
      </c>
      <c r="G47" s="150">
        <v>818828.00000000012</v>
      </c>
      <c r="H47" s="143">
        <f t="shared" si="34"/>
        <v>32195610.800000004</v>
      </c>
      <c r="I47" s="143"/>
      <c r="J47" s="143"/>
      <c r="K47" s="143"/>
      <c r="L47" s="143"/>
      <c r="M47" s="143"/>
      <c r="N47" s="143"/>
      <c r="O47" s="143"/>
      <c r="P47" s="143"/>
      <c r="T47" s="143"/>
    </row>
    <row r="48" spans="1:39" s="139" customFormat="1" ht="11.25">
      <c r="B48" s="139">
        <v>10</v>
      </c>
      <c r="C48" s="143"/>
      <c r="D48" s="150"/>
      <c r="E48" s="150"/>
      <c r="F48" s="150"/>
      <c r="G48" s="150"/>
      <c r="H48" s="143">
        <f t="shared" si="34"/>
        <v>0</v>
      </c>
      <c r="I48" s="143"/>
      <c r="J48" s="143"/>
      <c r="K48" s="143"/>
      <c r="L48" s="143"/>
      <c r="M48" s="143"/>
      <c r="N48" s="143"/>
      <c r="O48" s="143"/>
      <c r="P48" s="143"/>
    </row>
    <row r="49" spans="1:39" s="139" customFormat="1" ht="11.25">
      <c r="B49" s="139">
        <v>11</v>
      </c>
      <c r="C49" s="143"/>
      <c r="D49" s="150"/>
      <c r="E49" s="150"/>
      <c r="F49" s="150"/>
      <c r="G49" s="150"/>
      <c r="H49" s="143">
        <f t="shared" si="34"/>
        <v>0</v>
      </c>
      <c r="K49" s="143"/>
      <c r="L49" s="143"/>
      <c r="M49" s="143"/>
      <c r="N49" s="143"/>
      <c r="P49" s="143"/>
    </row>
    <row r="50" spans="1:39" s="139" customFormat="1" ht="11.25">
      <c r="B50" s="139">
        <v>12</v>
      </c>
      <c r="C50" s="143"/>
      <c r="D50" s="150"/>
      <c r="E50" s="150"/>
      <c r="F50" s="150"/>
      <c r="G50" s="150"/>
      <c r="H50" s="143">
        <f t="shared" si="34"/>
        <v>0</v>
      </c>
      <c r="K50" s="143"/>
      <c r="L50" s="143"/>
      <c r="M50" s="143"/>
      <c r="N50" s="143"/>
      <c r="P50" s="143"/>
    </row>
    <row r="51" spans="1:39" s="139" customFormat="1" ht="11.25">
      <c r="B51" s="150" t="s">
        <v>57</v>
      </c>
      <c r="C51" s="143"/>
      <c r="D51" s="150">
        <f>SUM(D39:D50)</f>
        <v>82080240.599999994</v>
      </c>
      <c r="E51" s="150">
        <f>SUM(E39:E50)</f>
        <v>124841049.64000005</v>
      </c>
      <c r="F51" s="150">
        <f>SUM(F39:F50)</f>
        <v>132736963.57000005</v>
      </c>
      <c r="G51" s="150">
        <f>SUM(G39:G50)</f>
        <v>8400441.1400000006</v>
      </c>
      <c r="H51" s="150">
        <f>SUM(H39:H50)</f>
        <v>348058694.95000011</v>
      </c>
      <c r="I51" s="153"/>
    </row>
    <row r="52" spans="1:39" s="139" customFormat="1" ht="12" customHeight="1"/>
    <row r="53" spans="1:39" s="139" customFormat="1" ht="12" customHeight="1"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</row>
    <row r="54" spans="1:39" s="139" customFormat="1" ht="12" customHeight="1">
      <c r="B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</row>
    <row r="55" spans="1:39" s="139" customFormat="1" ht="12" customHeight="1">
      <c r="B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</row>
    <row r="56" spans="1:39" s="133" customFormat="1" ht="12" customHeight="1">
      <c r="B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G56" s="115"/>
      <c r="AH56" s="139"/>
      <c r="AI56" s="139"/>
      <c r="AJ56" s="139"/>
      <c r="AK56" s="139"/>
      <c r="AL56" s="139"/>
      <c r="AM56" s="139"/>
    </row>
    <row r="57" spans="1:39" s="133" customFormat="1" ht="12" customHeight="1">
      <c r="B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G57" s="115"/>
      <c r="AH57" s="139"/>
      <c r="AI57" s="139"/>
      <c r="AJ57" s="139"/>
      <c r="AK57" s="139"/>
      <c r="AL57" s="139"/>
      <c r="AM57" s="139"/>
    </row>
    <row r="58" spans="1:39" s="133" customFormat="1" ht="12" customHeight="1">
      <c r="B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G58" s="115"/>
      <c r="AH58" s="139"/>
      <c r="AI58" s="139"/>
      <c r="AJ58" s="139"/>
      <c r="AK58" s="139"/>
      <c r="AL58" s="139"/>
      <c r="AM58" s="139"/>
    </row>
    <row r="59" spans="1:39" s="133" customFormat="1" ht="12" customHeight="1">
      <c r="B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G59" s="115"/>
      <c r="AH59" s="139"/>
      <c r="AI59" s="139"/>
      <c r="AJ59" s="139"/>
      <c r="AK59" s="139"/>
      <c r="AL59" s="139"/>
      <c r="AM59" s="139"/>
    </row>
    <row r="61" spans="1:39" ht="12" customHeight="1">
      <c r="D61" s="136"/>
      <c r="E61" s="136"/>
      <c r="F61" s="132"/>
      <c r="G61" s="136"/>
      <c r="H61" s="132"/>
      <c r="I61" s="132"/>
      <c r="J61" s="132"/>
      <c r="K61" s="136"/>
      <c r="L61" s="132"/>
      <c r="M61" s="132"/>
      <c r="N61" s="132"/>
    </row>
    <row r="62" spans="1:39" ht="12" customHeight="1">
      <c r="D62" s="132"/>
      <c r="E62" s="132"/>
      <c r="F62" s="132"/>
      <c r="G62" s="132"/>
      <c r="H62" s="132"/>
      <c r="J62" s="132"/>
      <c r="K62" s="132"/>
      <c r="L62" s="132"/>
      <c r="M62" s="132"/>
      <c r="N62" s="132"/>
    </row>
    <row r="63" spans="1:39" s="137" customFormat="1" ht="12" customHeight="1">
      <c r="A63" s="2"/>
      <c r="B63" s="2"/>
      <c r="C63" s="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14"/>
      <c r="AH63" s="139"/>
      <c r="AI63" s="139"/>
      <c r="AJ63" s="139"/>
      <c r="AK63" s="139"/>
      <c r="AL63" s="139"/>
      <c r="AM63" s="139"/>
    </row>
    <row r="64" spans="1:39" s="137" customFormat="1" ht="12" customHeight="1">
      <c r="A64" s="2"/>
      <c r="B64" s="2"/>
      <c r="C64" s="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14"/>
      <c r="AH64" s="139"/>
      <c r="AI64" s="139"/>
      <c r="AJ64" s="139"/>
      <c r="AK64" s="139"/>
      <c r="AL64" s="139"/>
      <c r="AM64" s="139"/>
    </row>
    <row r="65" spans="1:39" s="137" customFormat="1" ht="12" customHeight="1">
      <c r="A65" s="2"/>
      <c r="B65" s="2"/>
      <c r="C65" s="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14"/>
      <c r="AH65" s="139"/>
      <c r="AI65" s="139"/>
      <c r="AJ65" s="139"/>
      <c r="AK65" s="139"/>
      <c r="AL65" s="139"/>
      <c r="AM65" s="139"/>
    </row>
    <row r="66" spans="1:39" s="137" customFormat="1" ht="12" customHeight="1">
      <c r="A66" s="2"/>
      <c r="B66" s="2"/>
      <c r="C66" s="2"/>
      <c r="D66" s="136"/>
      <c r="E66" s="136"/>
      <c r="F66" s="136"/>
      <c r="G66" s="136"/>
      <c r="H66" s="136"/>
      <c r="I66" s="136"/>
      <c r="J66" s="132"/>
      <c r="K66" s="132"/>
      <c r="L66" s="132"/>
      <c r="M66" s="132"/>
      <c r="N66" s="13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114"/>
      <c r="AH66" s="139"/>
      <c r="AI66" s="139"/>
      <c r="AJ66" s="139"/>
      <c r="AK66" s="139"/>
      <c r="AL66" s="139"/>
      <c r="AM66" s="139"/>
    </row>
    <row r="67" spans="1:39" s="137" customFormat="1" ht="12" customHeight="1">
      <c r="A67" s="2"/>
      <c r="B67" s="2"/>
      <c r="C67" s="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14"/>
      <c r="AH67" s="139"/>
      <c r="AI67" s="139"/>
      <c r="AJ67" s="139"/>
      <c r="AK67" s="139"/>
      <c r="AL67" s="139"/>
      <c r="AM67" s="139"/>
    </row>
    <row r="68" spans="1:39" s="137" customFormat="1" ht="12" customHeight="1">
      <c r="A68" s="2"/>
      <c r="B68" s="2"/>
      <c r="C68" s="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14"/>
      <c r="AH68" s="139"/>
      <c r="AI68" s="139"/>
      <c r="AJ68" s="139"/>
      <c r="AK68" s="139"/>
      <c r="AL68" s="139"/>
      <c r="AM68" s="139"/>
    </row>
    <row r="69" spans="1:39" s="137" customFormat="1" ht="12" customHeight="1">
      <c r="A69" s="2"/>
      <c r="B69" s="2"/>
      <c r="C69" s="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14"/>
      <c r="AH69" s="139"/>
      <c r="AI69" s="139"/>
      <c r="AJ69" s="139"/>
      <c r="AK69" s="139"/>
      <c r="AL69" s="139"/>
      <c r="AM69" s="139"/>
    </row>
    <row r="70" spans="1:39" s="137" customFormat="1" ht="12" customHeight="1">
      <c r="A70" s="2"/>
      <c r="B70" s="2"/>
      <c r="C70" s="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14"/>
      <c r="AH70" s="139"/>
      <c r="AI70" s="139"/>
      <c r="AJ70" s="139"/>
      <c r="AK70" s="139"/>
      <c r="AL70" s="139"/>
      <c r="AM70" s="139"/>
    </row>
    <row r="71" spans="1:39" s="137" customFormat="1" ht="12" customHeight="1">
      <c r="A71" s="2"/>
      <c r="B71" s="2"/>
      <c r="C71" s="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14"/>
      <c r="AH71" s="139"/>
      <c r="AI71" s="139"/>
      <c r="AJ71" s="139"/>
      <c r="AK71" s="139"/>
      <c r="AL71" s="139"/>
      <c r="AM71" s="139"/>
    </row>
    <row r="72" spans="1:39" s="137" customFormat="1" ht="12" customHeight="1">
      <c r="A72" s="2"/>
      <c r="B72" s="2"/>
      <c r="C72" s="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114"/>
      <c r="AH72" s="139"/>
      <c r="AI72" s="139"/>
      <c r="AJ72" s="139"/>
      <c r="AK72" s="139"/>
      <c r="AL72" s="139"/>
      <c r="AM72" s="139"/>
    </row>
    <row r="73" spans="1:39" s="137" customFormat="1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13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14"/>
      <c r="AH73" s="139"/>
      <c r="AI73" s="139"/>
      <c r="AJ73" s="139"/>
      <c r="AK73" s="139"/>
      <c r="AL73" s="139"/>
      <c r="AM73" s="139"/>
    </row>
    <row r="74" spans="1:39" s="137" customFormat="1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13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114"/>
      <c r="AH74" s="139"/>
      <c r="AI74" s="139"/>
      <c r="AJ74" s="139"/>
      <c r="AK74" s="139"/>
      <c r="AL74" s="139"/>
      <c r="AM74" s="139"/>
    </row>
  </sheetData>
  <sheetProtection selectLockedCells="1" selectUnlockedCells="1"/>
  <mergeCells count="76">
    <mergeCell ref="AB34:AB35"/>
    <mergeCell ref="AC34:AC35"/>
    <mergeCell ref="AD33:AD36"/>
    <mergeCell ref="K34:N34"/>
    <mergeCell ref="O34:Q34"/>
    <mergeCell ref="R34:R35"/>
    <mergeCell ref="X34:X35"/>
    <mergeCell ref="Y34:AA34"/>
    <mergeCell ref="C32:AF32"/>
    <mergeCell ref="D33:I33"/>
    <mergeCell ref="J33:J36"/>
    <mergeCell ref="K33:R33"/>
    <mergeCell ref="S33:S36"/>
    <mergeCell ref="T33:T35"/>
    <mergeCell ref="U33:U36"/>
    <mergeCell ref="V33:V35"/>
    <mergeCell ref="W33:W36"/>
    <mergeCell ref="X33:AC33"/>
    <mergeCell ref="AE33:AE35"/>
    <mergeCell ref="AF33:AF36"/>
    <mergeCell ref="D34:D35"/>
    <mergeCell ref="E34:E35"/>
    <mergeCell ref="F34:H34"/>
    <mergeCell ref="I34:I35"/>
    <mergeCell ref="O18:Q18"/>
    <mergeCell ref="R18:R19"/>
    <mergeCell ref="X18:X19"/>
    <mergeCell ref="Y18:AA18"/>
    <mergeCell ref="AB18:AB19"/>
    <mergeCell ref="AC18:AC19"/>
    <mergeCell ref="W17:W30"/>
    <mergeCell ref="X17:AC17"/>
    <mergeCell ref="AD17:AD30"/>
    <mergeCell ref="AE17:AE19"/>
    <mergeCell ref="B16:AF16"/>
    <mergeCell ref="B17:B19"/>
    <mergeCell ref="C17:C30"/>
    <mergeCell ref="D17:I17"/>
    <mergeCell ref="J17:J30"/>
    <mergeCell ref="K17:R17"/>
    <mergeCell ref="S17:S30"/>
    <mergeCell ref="T17:T19"/>
    <mergeCell ref="U17:U30"/>
    <mergeCell ref="V17:V19"/>
    <mergeCell ref="AF17:AF30"/>
    <mergeCell ref="D18:D19"/>
    <mergeCell ref="E18:E19"/>
    <mergeCell ref="F18:H18"/>
    <mergeCell ref="I18:I19"/>
    <mergeCell ref="K18:N18"/>
    <mergeCell ref="O4:Q4"/>
    <mergeCell ref="R4:R5"/>
    <mergeCell ref="X4:X5"/>
    <mergeCell ref="Y4:AA4"/>
    <mergeCell ref="AB4:AB5"/>
    <mergeCell ref="AC4:AC5"/>
    <mergeCell ref="W3:W14"/>
    <mergeCell ref="X3:AC3"/>
    <mergeCell ref="AD3:AD14"/>
    <mergeCell ref="AE3:AE5"/>
    <mergeCell ref="B2:AF2"/>
    <mergeCell ref="B3:B5"/>
    <mergeCell ref="C3:C14"/>
    <mergeCell ref="D3:I3"/>
    <mergeCell ref="J3:J14"/>
    <mergeCell ref="K3:R3"/>
    <mergeCell ref="S3:S14"/>
    <mergeCell ref="T3:T5"/>
    <mergeCell ref="U3:U14"/>
    <mergeCell ref="V3:V5"/>
    <mergeCell ref="AF3:AF14"/>
    <mergeCell ref="D4:D5"/>
    <mergeCell ref="E4:E5"/>
    <mergeCell ref="F4:H4"/>
    <mergeCell ref="I4:I5"/>
    <mergeCell ref="K4:N4"/>
  </mergeCells>
  <hyperlinks>
    <hyperlink ref="C63919" r:id="rId1" display="http://www.casmb.ro"/>
    <hyperlink ref="C63985" r:id="rId2" display="http://www.casmb.ro"/>
    <hyperlink ref="C64051" r:id="rId3" display="http://www.casmb.ro"/>
    <hyperlink ref="C64117" r:id="rId4" display="http://www.casmb.ro"/>
    <hyperlink ref="C64183" r:id="rId5" display="http://www.casmb.ro"/>
    <hyperlink ref="C64249" r:id="rId6" display="http://www.casmb.ro"/>
    <hyperlink ref="C64315" r:id="rId7" display="http://www.casmb.ro"/>
    <hyperlink ref="C64381" r:id="rId8" display="http://www.casmb.ro"/>
    <hyperlink ref="C64447" r:id="rId9" display="http://www.casmb.ro"/>
    <hyperlink ref="C64513" r:id="rId10" display="http://www.casmb.ro"/>
    <hyperlink ref="C64579" r:id="rId11" display="http://www.casmb.ro"/>
    <hyperlink ref="C64645" r:id="rId12" display="http://www.casmb.ro"/>
    <hyperlink ref="C64711" r:id="rId13" display="http://www.casmb.ro"/>
    <hyperlink ref="C64777" r:id="rId14" display="http://www.casmb.ro"/>
    <hyperlink ref="C64843" r:id="rId15" display="http://www.casmb.ro"/>
    <hyperlink ref="C64909" r:id="rId16" display="http://www.casmb.ro"/>
    <hyperlink ref="C64975" r:id="rId17" display="http://www.casmb.ro"/>
    <hyperlink ref="C65041" r:id="rId18" display="http://www.casmb.ro"/>
    <hyperlink ref="C65107" r:id="rId19" display="http://www.casmb.ro"/>
    <hyperlink ref="C23" r:id="rId20" display="http://www.casmb.ro"/>
  </hyperlinks>
  <pageMargins left="0.35433070866141703" right="0.23622047244094499" top="0.39370078740157499" bottom="0.39370078740157499" header="0" footer="0"/>
  <pageSetup paperSize="9" scale="40" orientation="landscape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01-09.2015 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2015-10-22T09:37:49Z</dcterms:created>
  <dcterms:modified xsi:type="dcterms:W3CDTF">2015-10-23T10:44:54Z</dcterms:modified>
</cp:coreProperties>
</file>